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 СВОД по поселениям" sheetId="1" r:id="rId1"/>
  </sheets>
  <definedNames>
    <definedName name="_xlnm.Print_Titles" localSheetId="0">'Паспорт СВОД по поселениям'!$5:$5</definedName>
    <definedName name="_xlnm.Print_Area" localSheetId="0">'Паспорт СВОД по поселениям'!$A$1:$AG$93</definedName>
  </definedNames>
  <calcPr fullCalcOnLoad="1"/>
</workbook>
</file>

<file path=xl/sharedStrings.xml><?xml version="1.0" encoding="utf-8"?>
<sst xmlns="http://schemas.openxmlformats.org/spreadsheetml/2006/main" count="220" uniqueCount="151">
  <si>
    <t>Наименование основных фондов</t>
  </si>
  <si>
    <t>Теплоснабжение</t>
  </si>
  <si>
    <t>%</t>
  </si>
  <si>
    <t>«</t>
  </si>
  <si>
    <t>км</t>
  </si>
  <si>
    <t>Электроснабжение</t>
  </si>
  <si>
    <t xml:space="preserve">Водоснабжение </t>
  </si>
  <si>
    <t>Протяженность водопроводных сетей</t>
  </si>
  <si>
    <t>ед.</t>
  </si>
  <si>
    <t>тыс.куб.м сут.</t>
  </si>
  <si>
    <t>Водоотведение</t>
  </si>
  <si>
    <t>Число канализаций</t>
  </si>
  <si>
    <t>Протяженность канализационных сетей</t>
  </si>
  <si>
    <t>Установленная пропускная способность очистных сооружений</t>
  </si>
  <si>
    <t>№ п/п</t>
  </si>
  <si>
    <t>"</t>
  </si>
  <si>
    <t>в т.ч. по ЖКХ</t>
  </si>
  <si>
    <t>Ед. изм.</t>
  </si>
  <si>
    <t>1.</t>
  </si>
  <si>
    <t>тыс.кв.м.</t>
  </si>
  <si>
    <t>2.</t>
  </si>
  <si>
    <t>ед</t>
  </si>
  <si>
    <t>Суммарная установленная мощность котельных</t>
  </si>
  <si>
    <t>Количество установленных котлов</t>
  </si>
  <si>
    <t>Протяженность тепловых сетей, всего</t>
  </si>
  <si>
    <t>Выработано тепловой энергии, всего</t>
  </si>
  <si>
    <t>Получено тепловой энергии со стороны</t>
  </si>
  <si>
    <t>Отпущено своим потребителям</t>
  </si>
  <si>
    <t>Расход топлива по норме</t>
  </si>
  <si>
    <t>тыс.т.усл.т.</t>
  </si>
  <si>
    <t>Расход топлива фактический</t>
  </si>
  <si>
    <t>Число аварий</t>
  </si>
  <si>
    <t>3.</t>
  </si>
  <si>
    <t>Протяженность электрических сетей, всего</t>
  </si>
  <si>
    <t>Трансформаторных подстанций</t>
  </si>
  <si>
    <t>Установленная мощность</t>
  </si>
  <si>
    <t>Дизельные электростанции</t>
  </si>
  <si>
    <t>тыс. кВт ч</t>
  </si>
  <si>
    <t>Выработано электрической энергии, всего</t>
  </si>
  <si>
    <t>Получено электрической энергии со стороны</t>
  </si>
  <si>
    <t>Отпущено эл/энергии своим потребителям</t>
  </si>
  <si>
    <t>-«-</t>
  </si>
  <si>
    <t>Потери эл/энергии</t>
  </si>
  <si>
    <t>Число коммунальных водопроводов</t>
  </si>
  <si>
    <t>в т.ч. нуждающихся в замене</t>
  </si>
  <si>
    <t>Установленная производственная мощность насосных станций 1-го подъема</t>
  </si>
  <si>
    <t>Установленная производственная мощность водоочистных сооружений</t>
  </si>
  <si>
    <t>Поднято воды насосными станциями 1 подъема</t>
  </si>
  <si>
    <t>Подано воды в сеть</t>
  </si>
  <si>
    <t>Пропущенной воды через очистные сооружения</t>
  </si>
  <si>
    <t>Отпущено воды всем потребителям</t>
  </si>
  <si>
    <t>Утечки составляют</t>
  </si>
  <si>
    <t>% утечек от поданной в сеть воды</t>
  </si>
  <si>
    <t>5.</t>
  </si>
  <si>
    <t>в % от общей протяженности</t>
  </si>
  <si>
    <t>тыс. куб. м сут.</t>
  </si>
  <si>
    <t>Пропущено сточных вод: всего</t>
  </si>
  <si>
    <t>прошедших очистные сооружения</t>
  </si>
  <si>
    <t>Нормативно очищенных сточных вод</t>
  </si>
  <si>
    <t xml:space="preserve">             в т.ч. муниципальный</t>
  </si>
  <si>
    <t>Население</t>
  </si>
  <si>
    <t>тыс.чел.</t>
  </si>
  <si>
    <t>Количество котельных,  всего</t>
  </si>
  <si>
    <t xml:space="preserve">        в т.ч. мощностью до 3 Гкал/час</t>
  </si>
  <si>
    <t xml:space="preserve">         в т.ч. до 3 Гкал/час</t>
  </si>
  <si>
    <t xml:space="preserve">        в т.ч диаметром до 200 мм</t>
  </si>
  <si>
    <t>Протяженность тепловых сетей, нуждающихся в замене</t>
  </si>
  <si>
    <t xml:space="preserve">       в т.ч. котельными до 3-х Гкал/ч</t>
  </si>
  <si>
    <t xml:space="preserve">       в т.ч. для населения</t>
  </si>
  <si>
    <t>Потери тепловой энергии</t>
  </si>
  <si>
    <t>Число аварий на котельных</t>
  </si>
  <si>
    <t>Число аварий на тепловых сетях</t>
  </si>
  <si>
    <t xml:space="preserve">         в т.ч. для населения</t>
  </si>
  <si>
    <t>4.</t>
  </si>
  <si>
    <t xml:space="preserve">               в т.ч. нуждающихся в замене</t>
  </si>
  <si>
    <t xml:space="preserve">         в т.ч. населению</t>
  </si>
  <si>
    <t xml:space="preserve">         в т.ч. полученной со стороны</t>
  </si>
  <si>
    <t xml:space="preserve">         в т.ч. подземной</t>
  </si>
  <si>
    <t>6.</t>
  </si>
  <si>
    <t>__________________________________</t>
  </si>
  <si>
    <t>(Ф.И.О.) ответственного лица заполняющего паспорт</t>
  </si>
  <si>
    <t xml:space="preserve">         в т.ч. воздушных</t>
  </si>
  <si>
    <t xml:space="preserve">                   кабельных</t>
  </si>
  <si>
    <t>Котельные работающие на угле</t>
  </si>
  <si>
    <t xml:space="preserve">                                         на дровах</t>
  </si>
  <si>
    <t xml:space="preserve">                                          на электроэнергии</t>
  </si>
  <si>
    <t xml:space="preserve">                                          на жидком топливе</t>
  </si>
  <si>
    <t>Площадь жилищного фонда с отоплением</t>
  </si>
  <si>
    <t>Площадь жилищного фонда с ГВС</t>
  </si>
  <si>
    <t>Количество человек пользующихся горячим водоснабжением</t>
  </si>
  <si>
    <t>Указать наименование водоочистного оборудования</t>
  </si>
  <si>
    <t>чел.</t>
  </si>
  <si>
    <t>Всего по муниципальному образованию</t>
  </si>
  <si>
    <t>Жилищный фонд - всего</t>
  </si>
  <si>
    <t>Гкал/ч</t>
  </si>
  <si>
    <t>тыс. Гкал</t>
  </si>
  <si>
    <t>тыс.кВА</t>
  </si>
  <si>
    <t xml:space="preserve"> кВт ч</t>
  </si>
  <si>
    <t>тыс.куб.м год</t>
  </si>
  <si>
    <t>Количество поверхностных источников</t>
  </si>
  <si>
    <t>Количество подземных источников</t>
  </si>
  <si>
    <t>Количество скважин-рабочих/резервных</t>
  </si>
  <si>
    <t>ед./ед.</t>
  </si>
  <si>
    <t xml:space="preserve">              в т.ч. отдельных водопроводных сетей</t>
  </si>
  <si>
    <t>в т.ч. отдельных канализационных сетей</t>
  </si>
  <si>
    <t>Количество канализационных очистных станций (КОС)</t>
  </si>
  <si>
    <t>*</t>
  </si>
  <si>
    <t>п.Саянский</t>
  </si>
  <si>
    <t>п.Урал</t>
  </si>
  <si>
    <t>п.Ирша</t>
  </si>
  <si>
    <t>г.Заозерный</t>
  </si>
  <si>
    <t>муниципальное образование  РЫБИНСКИЙ РАЙОН</t>
  </si>
  <si>
    <t>Итого  ООО "ЖКС"</t>
  </si>
  <si>
    <t>Итого ООО "УТС"</t>
  </si>
  <si>
    <t>с. Бородино</t>
  </si>
  <si>
    <t>Итого ООО "ЖКК Солянский"</t>
  </si>
  <si>
    <t>ООО "РЖД" НГЧ 6 и др котельные района</t>
  </si>
  <si>
    <t>в т.ч. ветхих электрических сетей</t>
  </si>
  <si>
    <t>ПАСПОРТ муниципального образования по состоянию на 01.01.12</t>
  </si>
  <si>
    <t>2/0</t>
  </si>
  <si>
    <t>3/0</t>
  </si>
  <si>
    <t>5/0</t>
  </si>
  <si>
    <t xml:space="preserve"> 17/2</t>
  </si>
  <si>
    <t xml:space="preserve"> 8/3</t>
  </si>
  <si>
    <t xml:space="preserve"> 1/1</t>
  </si>
  <si>
    <t xml:space="preserve"> 1/2</t>
  </si>
  <si>
    <t xml:space="preserve"> 9/4</t>
  </si>
  <si>
    <t>7/0</t>
  </si>
  <si>
    <t>1/0</t>
  </si>
  <si>
    <t xml:space="preserve"> 2/1</t>
  </si>
  <si>
    <t xml:space="preserve"> 27/7</t>
  </si>
  <si>
    <t xml:space="preserve"> 60/13</t>
  </si>
  <si>
    <t xml:space="preserve"> 5/4</t>
  </si>
  <si>
    <t xml:space="preserve"> 65/17</t>
  </si>
  <si>
    <t>Итого ООО "КСК-сервис"</t>
  </si>
  <si>
    <t>Итого ООО "Эколог плюс"</t>
  </si>
  <si>
    <t>Н-Камалинский с/с</t>
  </si>
  <si>
    <t>Александровский с/с</t>
  </si>
  <si>
    <t>Успенский с/с</t>
  </si>
  <si>
    <t>Рыбинский с/с</t>
  </si>
  <si>
    <t>Налобинский с/с</t>
  </si>
  <si>
    <t>Новинский с/с</t>
  </si>
  <si>
    <t>Переясловский с/с</t>
  </si>
  <si>
    <t>М-Камалинкий с/с</t>
  </si>
  <si>
    <t>Б-Ключинский с/с</t>
  </si>
  <si>
    <t>Бородинский с/с</t>
  </si>
  <si>
    <t xml:space="preserve"> Н-Солянский с/с</t>
  </si>
  <si>
    <t>Двуреченский с/с</t>
  </si>
  <si>
    <t>Красногорьевский с/с</t>
  </si>
  <si>
    <t>Итого ООО "Рыбинский КК"</t>
  </si>
  <si>
    <t>Фиферова Елена Юрьевна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</si>
</sst>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13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2"/>
      <color indexed="10"/>
      <name val="Arial CYR"/>
      <family val="0"/>
    </font>
    <font>
      <sz val="12"/>
      <color indexed="14"/>
      <name val="Arial CYR"/>
      <family val="0"/>
    </font>
    <font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" fontId="4" fillId="0" borderId="4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167" fontId="3" fillId="0" borderId="4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7" fontId="9" fillId="0" borderId="4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16" fontId="4" fillId="0" borderId="4" xfId="0" applyNumberFormat="1" applyFont="1" applyFill="1" applyBorder="1" applyAlignment="1">
      <alignment vertical="center"/>
    </xf>
    <xf numFmtId="16" fontId="4" fillId="0" borderId="4" xfId="0" applyNumberFormat="1" applyFont="1" applyBorder="1" applyAlignment="1">
      <alignment horizontal="left" vertical="center"/>
    </xf>
    <xf numFmtId="168" fontId="11" fillId="0" borderId="4" xfId="0" applyNumberFormat="1" applyFont="1" applyFill="1" applyBorder="1" applyAlignment="1">
      <alignment horizontal="center" vertical="center" wrapText="1"/>
    </xf>
    <xf numFmtId="168" fontId="11" fillId="0" borderId="4" xfId="0" applyNumberFormat="1" applyFont="1" applyFill="1" applyBorder="1" applyAlignment="1">
      <alignment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vertical="center" wrapText="1"/>
    </xf>
    <xf numFmtId="168" fontId="11" fillId="2" borderId="4" xfId="0" applyNumberFormat="1" applyFont="1" applyFill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vertical="center"/>
    </xf>
    <xf numFmtId="1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167" fontId="4" fillId="3" borderId="4" xfId="0" applyNumberFormat="1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center"/>
    </xf>
    <xf numFmtId="1" fontId="4" fillId="3" borderId="4" xfId="0" applyNumberFormat="1" applyFont="1" applyFill="1" applyBorder="1" applyAlignment="1">
      <alignment vertical="center"/>
    </xf>
    <xf numFmtId="167" fontId="4" fillId="3" borderId="4" xfId="0" applyNumberFormat="1" applyFont="1" applyFill="1" applyBorder="1" applyAlignment="1">
      <alignment horizontal="left" vertical="center"/>
    </xf>
    <xf numFmtId="16" fontId="4" fillId="3" borderId="4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67" fontId="11" fillId="0" borderId="4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4" xfId="0" applyFont="1" applyBorder="1" applyAlignment="1">
      <alignment/>
    </xf>
    <xf numFmtId="168" fontId="12" fillId="0" borderId="4" xfId="0" applyNumberFormat="1" applyFont="1" applyFill="1" applyBorder="1" applyAlignment="1">
      <alignment horizontal="center" vertical="center" wrapText="1"/>
    </xf>
    <xf numFmtId="168" fontId="12" fillId="0" borderId="4" xfId="0" applyNumberFormat="1" applyFont="1" applyFill="1" applyBorder="1" applyAlignment="1">
      <alignment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168" fontId="12" fillId="0" borderId="4" xfId="0" applyNumberFormat="1" applyFont="1" applyBorder="1" applyAlignment="1">
      <alignment vertical="center" wrapText="1"/>
    </xf>
    <xf numFmtId="167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67" fontId="3" fillId="0" borderId="4" xfId="0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167" fontId="4" fillId="3" borderId="4" xfId="0" applyNumberFormat="1" applyFont="1" applyFill="1" applyBorder="1" applyAlignment="1">
      <alignment horizontal="center" vertical="center" wrapText="1"/>
    </xf>
    <xf numFmtId="167" fontId="3" fillId="3" borderId="4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horizontal="center" vertical="center"/>
    </xf>
    <xf numFmtId="16" fontId="4" fillId="0" borderId="2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view="pageBreakPreview" zoomScale="8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D21" sqref="AD21"/>
    </sheetView>
  </sheetViews>
  <sheetFormatPr defaultColWidth="9.00390625" defaultRowHeight="12.75"/>
  <cols>
    <col min="1" max="1" width="7.125" style="3" customWidth="1"/>
    <col min="2" max="2" width="59.625" style="3" customWidth="1"/>
    <col min="3" max="4" width="15.625" style="3" customWidth="1"/>
    <col min="5" max="5" width="13.00390625" style="3" customWidth="1"/>
    <col min="6" max="6" width="11.125" style="32" customWidth="1"/>
    <col min="7" max="7" width="12.375" style="49" customWidth="1"/>
    <col min="8" max="8" width="11.125" style="49" customWidth="1"/>
    <col min="9" max="9" width="11.125" style="74" customWidth="1"/>
    <col min="10" max="11" width="11.125" style="49" customWidth="1"/>
    <col min="12" max="12" width="11.125" style="74" customWidth="1"/>
    <col min="13" max="24" width="11.125" style="49" customWidth="1"/>
    <col min="25" max="25" width="11.125" style="74" customWidth="1"/>
    <col min="26" max="26" width="11.00390625" style="49" customWidth="1"/>
    <col min="27" max="27" width="10.875" style="49" customWidth="1"/>
    <col min="28" max="28" width="9.625" style="49" hidden="1" customWidth="1"/>
    <col min="29" max="29" width="11.125" style="74" customWidth="1"/>
    <col min="30" max="30" width="11.125" style="3" customWidth="1"/>
    <col min="31" max="31" width="10.875" style="81" customWidth="1"/>
    <col min="32" max="32" width="10.625" style="3" customWidth="1"/>
    <col min="33" max="33" width="11.00390625" style="81" customWidth="1"/>
    <col min="34" max="16384" width="9.125" style="3" customWidth="1"/>
  </cols>
  <sheetData>
    <row r="1" spans="1:31" s="73" customFormat="1" ht="23.25" customHeight="1">
      <c r="A1" s="139" t="s">
        <v>118</v>
      </c>
      <c r="B1" s="139"/>
      <c r="C1" s="139"/>
      <c r="D1" s="139"/>
      <c r="E1" s="139"/>
      <c r="F1" s="139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s="83" customFormat="1" ht="12.75">
      <c r="A2" s="140" t="s">
        <v>111</v>
      </c>
      <c r="B2" s="140"/>
      <c r="C2" s="140"/>
      <c r="D2" s="140"/>
      <c r="E2" s="140"/>
      <c r="F2" s="140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84" customFormat="1" ht="12.75">
      <c r="A3" s="141"/>
      <c r="B3" s="141"/>
      <c r="C3" s="141"/>
      <c r="D3" s="141"/>
      <c r="E3" s="141"/>
      <c r="F3" s="141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6:29" s="73" customFormat="1" ht="10.5" customHeight="1"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33" ht="56.25" customHeight="1">
      <c r="A5" s="4" t="s">
        <v>14</v>
      </c>
      <c r="B5" s="5" t="s">
        <v>0</v>
      </c>
      <c r="C5" s="4" t="s">
        <v>17</v>
      </c>
      <c r="D5" s="4" t="s">
        <v>92</v>
      </c>
      <c r="E5" s="4" t="s">
        <v>116</v>
      </c>
      <c r="F5" s="33" t="s">
        <v>16</v>
      </c>
      <c r="G5" s="33" t="s">
        <v>107</v>
      </c>
      <c r="H5" s="33" t="s">
        <v>148</v>
      </c>
      <c r="I5" s="75" t="s">
        <v>112</v>
      </c>
      <c r="J5" s="33" t="s">
        <v>108</v>
      </c>
      <c r="K5" s="33" t="s">
        <v>109</v>
      </c>
      <c r="L5" s="75" t="s">
        <v>113</v>
      </c>
      <c r="M5" s="33" t="s">
        <v>136</v>
      </c>
      <c r="N5" s="33" t="s">
        <v>137</v>
      </c>
      <c r="O5" s="33" t="s">
        <v>138</v>
      </c>
      <c r="P5" s="33" t="s">
        <v>139</v>
      </c>
      <c r="Q5" s="33" t="s">
        <v>140</v>
      </c>
      <c r="R5" s="33" t="s">
        <v>141</v>
      </c>
      <c r="S5" s="33" t="s">
        <v>142</v>
      </c>
      <c r="T5" s="33" t="s">
        <v>147</v>
      </c>
      <c r="U5" s="33" t="s">
        <v>143</v>
      </c>
      <c r="V5" s="33" t="s">
        <v>144</v>
      </c>
      <c r="W5" s="33" t="s">
        <v>145</v>
      </c>
      <c r="X5" s="33" t="s">
        <v>110</v>
      </c>
      <c r="Y5" s="75" t="s">
        <v>149</v>
      </c>
      <c r="Z5" s="33" t="s">
        <v>146</v>
      </c>
      <c r="AA5" s="33" t="s">
        <v>144</v>
      </c>
      <c r="AB5" s="33" t="s">
        <v>114</v>
      </c>
      <c r="AC5" s="75" t="s">
        <v>115</v>
      </c>
      <c r="AD5" s="6" t="s">
        <v>110</v>
      </c>
      <c r="AE5" s="75" t="s">
        <v>134</v>
      </c>
      <c r="AF5" s="6" t="s">
        <v>110</v>
      </c>
      <c r="AG5" s="75" t="s">
        <v>135</v>
      </c>
    </row>
    <row r="6" spans="1:33" ht="19.5" customHeight="1">
      <c r="A6" s="7" t="s">
        <v>18</v>
      </c>
      <c r="B6" s="8" t="s">
        <v>93</v>
      </c>
      <c r="C6" s="9" t="s">
        <v>19</v>
      </c>
      <c r="D6" s="42">
        <v>844.4</v>
      </c>
      <c r="E6" s="9"/>
      <c r="F6" s="34">
        <f>I6+L6+Y6+AC6+AE6+AG6</f>
        <v>463.65999999999997</v>
      </c>
      <c r="G6" s="51">
        <v>61.4</v>
      </c>
      <c r="H6" s="51">
        <v>11.7</v>
      </c>
      <c r="I6" s="76">
        <f>G6+H6</f>
        <v>73.1</v>
      </c>
      <c r="J6" s="51">
        <v>36.1</v>
      </c>
      <c r="K6" s="51">
        <v>7.6</v>
      </c>
      <c r="L6" s="76">
        <f>J6+K6</f>
        <v>43.7</v>
      </c>
      <c r="M6" s="55">
        <v>21.22</v>
      </c>
      <c r="N6" s="55">
        <v>13.08</v>
      </c>
      <c r="O6" s="55">
        <v>14.83</v>
      </c>
      <c r="P6" s="51">
        <v>24.9</v>
      </c>
      <c r="Q6" s="55">
        <v>3.73</v>
      </c>
      <c r="R6" s="55">
        <v>0.68</v>
      </c>
      <c r="S6" s="55">
        <v>13.76</v>
      </c>
      <c r="T6" s="55">
        <v>7.49</v>
      </c>
      <c r="U6" s="55">
        <v>7.15</v>
      </c>
      <c r="V6" s="55"/>
      <c r="W6" s="55">
        <v>13.42</v>
      </c>
      <c r="X6" s="55"/>
      <c r="Y6" s="76">
        <f aca="true" t="shared" si="0" ref="Y6:Y25">M6+N6+O6+P6+Q6+R6+S6+T6+U6+V6+W6+X6</f>
        <v>120.26000000000002</v>
      </c>
      <c r="Z6" s="51">
        <v>41.6</v>
      </c>
      <c r="AA6" s="51">
        <v>6.4</v>
      </c>
      <c r="AB6" s="51"/>
      <c r="AC6" s="76">
        <f>Z6+AA6+AB6</f>
        <v>48</v>
      </c>
      <c r="AD6" s="36">
        <v>178.6</v>
      </c>
      <c r="AE6" s="82">
        <f>AD6</f>
        <v>178.6</v>
      </c>
      <c r="AF6" s="56"/>
      <c r="AG6" s="82"/>
    </row>
    <row r="7" spans="1:33" ht="19.5" customHeight="1">
      <c r="A7" s="10"/>
      <c r="B7" s="11" t="s">
        <v>59</v>
      </c>
      <c r="C7" s="9" t="s">
        <v>19</v>
      </c>
      <c r="D7" s="42">
        <v>279.1</v>
      </c>
      <c r="E7" s="12"/>
      <c r="F7" s="34">
        <f aca="true" t="shared" si="1" ref="F7:F70">I7+L7+Y7+AC7+AE7+AG7</f>
        <v>57.53</v>
      </c>
      <c r="G7" s="51">
        <v>6.9</v>
      </c>
      <c r="H7" s="51">
        <v>0</v>
      </c>
      <c r="I7" s="76">
        <f aca="true" t="shared" si="2" ref="I7:I69">G7+H7</f>
        <v>6.9</v>
      </c>
      <c r="J7" s="51">
        <v>3.8</v>
      </c>
      <c r="K7" s="51">
        <v>0.6</v>
      </c>
      <c r="L7" s="76">
        <f>J7+K7</f>
        <v>4.3999999999999995</v>
      </c>
      <c r="M7" s="51"/>
      <c r="N7" s="55"/>
      <c r="O7" s="55">
        <v>0.21</v>
      </c>
      <c r="P7" s="55">
        <v>0.62</v>
      </c>
      <c r="Q7" s="55"/>
      <c r="R7" s="55"/>
      <c r="S7" s="55"/>
      <c r="T7" s="55"/>
      <c r="U7" s="55"/>
      <c r="V7" s="51"/>
      <c r="W7" s="51"/>
      <c r="X7" s="51"/>
      <c r="Y7" s="76">
        <f t="shared" si="0"/>
        <v>0.83</v>
      </c>
      <c r="Z7" s="51">
        <v>0.9</v>
      </c>
      <c r="AA7" s="51"/>
      <c r="AB7" s="51"/>
      <c r="AC7" s="76">
        <f aca="true" t="shared" si="3" ref="AC7:AC69">Z7+AA7+AB7</f>
        <v>0.9</v>
      </c>
      <c r="AD7" s="36">
        <v>44.5</v>
      </c>
      <c r="AE7" s="82">
        <f>AD7</f>
        <v>44.5</v>
      </c>
      <c r="AF7" s="56"/>
      <c r="AG7" s="82"/>
    </row>
    <row r="8" spans="1:33" s="14" customFormat="1" ht="19.5" customHeight="1">
      <c r="A8" s="13" t="s">
        <v>20</v>
      </c>
      <c r="B8" s="1" t="s">
        <v>60</v>
      </c>
      <c r="C8" s="12" t="s">
        <v>61</v>
      </c>
      <c r="D8" s="64">
        <v>35.18</v>
      </c>
      <c r="E8" s="2"/>
      <c r="F8" s="66">
        <f t="shared" si="1"/>
        <v>19.865000000000002</v>
      </c>
      <c r="G8" s="53">
        <v>2.648</v>
      </c>
      <c r="H8" s="53">
        <v>0.573</v>
      </c>
      <c r="I8" s="77">
        <f t="shared" si="2"/>
        <v>3.221</v>
      </c>
      <c r="J8" s="53">
        <v>1.331</v>
      </c>
      <c r="K8" s="53">
        <v>0.345</v>
      </c>
      <c r="L8" s="77">
        <f>J8+K8</f>
        <v>1.676</v>
      </c>
      <c r="M8" s="53">
        <v>0.92</v>
      </c>
      <c r="N8" s="53">
        <v>0.56</v>
      </c>
      <c r="O8" s="53">
        <v>0.68</v>
      </c>
      <c r="P8" s="53">
        <v>1.1</v>
      </c>
      <c r="Q8" s="53">
        <v>0.13</v>
      </c>
      <c r="R8" s="53">
        <v>0.03</v>
      </c>
      <c r="S8" s="53">
        <v>0.48</v>
      </c>
      <c r="T8" s="53">
        <v>0.33</v>
      </c>
      <c r="U8" s="53">
        <v>0.33</v>
      </c>
      <c r="V8" s="53"/>
      <c r="W8" s="53">
        <v>0.57</v>
      </c>
      <c r="X8" s="53"/>
      <c r="Y8" s="77">
        <f t="shared" si="0"/>
        <v>5.13</v>
      </c>
      <c r="Z8" s="53">
        <v>1.958</v>
      </c>
      <c r="AA8" s="53">
        <v>0.358</v>
      </c>
      <c r="AB8" s="53"/>
      <c r="AC8" s="77">
        <f t="shared" si="3"/>
        <v>2.316</v>
      </c>
      <c r="AD8" s="36">
        <v>7.522</v>
      </c>
      <c r="AE8" s="82">
        <f>AD8</f>
        <v>7.522</v>
      </c>
      <c r="AF8" s="56"/>
      <c r="AG8" s="82"/>
    </row>
    <row r="9" spans="1:33" ht="19.5" customHeight="1">
      <c r="A9" s="13" t="s">
        <v>32</v>
      </c>
      <c r="B9" s="1" t="s">
        <v>1</v>
      </c>
      <c r="C9" s="12"/>
      <c r="D9" s="42"/>
      <c r="E9" s="12"/>
      <c r="F9" s="34">
        <f t="shared" si="1"/>
        <v>0</v>
      </c>
      <c r="G9" s="51"/>
      <c r="H9" s="51"/>
      <c r="I9" s="76"/>
      <c r="J9" s="51"/>
      <c r="K9" s="51"/>
      <c r="L9" s="76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77"/>
      <c r="Z9" s="51"/>
      <c r="AA9" s="51"/>
      <c r="AB9" s="51"/>
      <c r="AC9" s="76"/>
      <c r="AD9" s="36"/>
      <c r="AE9" s="82"/>
      <c r="AF9" s="36"/>
      <c r="AG9" s="82"/>
    </row>
    <row r="10" spans="1:33" s="21" customFormat="1" ht="19.5" customHeight="1">
      <c r="A10" s="15"/>
      <c r="B10" s="16" t="s">
        <v>62</v>
      </c>
      <c r="C10" s="9" t="s">
        <v>8</v>
      </c>
      <c r="D10" s="45">
        <f>F10+E10</f>
        <v>40</v>
      </c>
      <c r="E10" s="9">
        <v>4</v>
      </c>
      <c r="F10" s="44">
        <f t="shared" si="1"/>
        <v>36</v>
      </c>
      <c r="G10" s="52">
        <v>2</v>
      </c>
      <c r="H10" s="52">
        <v>1</v>
      </c>
      <c r="I10" s="78">
        <f t="shared" si="2"/>
        <v>3</v>
      </c>
      <c r="J10" s="52">
        <v>1</v>
      </c>
      <c r="K10" s="52">
        <v>2</v>
      </c>
      <c r="L10" s="78">
        <f>J10+K10</f>
        <v>3</v>
      </c>
      <c r="M10" s="86">
        <v>5</v>
      </c>
      <c r="N10" s="86">
        <v>1</v>
      </c>
      <c r="O10" s="86">
        <v>2</v>
      </c>
      <c r="P10" s="86">
        <v>2</v>
      </c>
      <c r="Q10" s="86">
        <v>1</v>
      </c>
      <c r="R10" s="86"/>
      <c r="S10" s="86">
        <v>2</v>
      </c>
      <c r="T10" s="86">
        <v>1</v>
      </c>
      <c r="U10" s="86">
        <v>1</v>
      </c>
      <c r="V10" s="86">
        <v>1</v>
      </c>
      <c r="W10" s="86">
        <v>1</v>
      </c>
      <c r="X10" s="86">
        <v>4</v>
      </c>
      <c r="Y10" s="78">
        <f>M10+N10+O10+P10+Q10+R10+S10+T10+U10+V10+W10+X10</f>
        <v>21</v>
      </c>
      <c r="Z10" s="52">
        <v>3</v>
      </c>
      <c r="AA10" s="52"/>
      <c r="AB10" s="52"/>
      <c r="AC10" s="76">
        <f t="shared" si="3"/>
        <v>3</v>
      </c>
      <c r="AD10" s="36">
        <v>6</v>
      </c>
      <c r="AE10" s="82">
        <f>AD10</f>
        <v>6</v>
      </c>
      <c r="AF10" s="36"/>
      <c r="AG10" s="82"/>
    </row>
    <row r="11" spans="1:33" s="21" customFormat="1" ht="19.5" customHeight="1">
      <c r="A11" s="15"/>
      <c r="B11" s="16" t="s">
        <v>63</v>
      </c>
      <c r="C11" s="9" t="s">
        <v>3</v>
      </c>
      <c r="D11" s="45">
        <f aca="true" t="shared" si="4" ref="D11:D72">F11+E11</f>
        <v>29</v>
      </c>
      <c r="E11" s="9">
        <v>2</v>
      </c>
      <c r="F11" s="44">
        <f t="shared" si="1"/>
        <v>27</v>
      </c>
      <c r="G11" s="52">
        <v>2</v>
      </c>
      <c r="H11" s="52">
        <v>1</v>
      </c>
      <c r="I11" s="78">
        <f t="shared" si="2"/>
        <v>3</v>
      </c>
      <c r="J11" s="52">
        <v>0</v>
      </c>
      <c r="K11" s="52">
        <v>2</v>
      </c>
      <c r="L11" s="78">
        <f>J11+K11</f>
        <v>2</v>
      </c>
      <c r="M11" s="86">
        <v>5</v>
      </c>
      <c r="N11" s="86">
        <v>1</v>
      </c>
      <c r="O11" s="86">
        <v>2</v>
      </c>
      <c r="P11" s="87">
        <v>1</v>
      </c>
      <c r="Q11" s="86">
        <v>1</v>
      </c>
      <c r="R11" s="86"/>
      <c r="S11" s="86">
        <v>1</v>
      </c>
      <c r="T11" s="86"/>
      <c r="U11" s="86">
        <v>1</v>
      </c>
      <c r="V11" s="86">
        <v>1</v>
      </c>
      <c r="W11" s="86">
        <v>1</v>
      </c>
      <c r="X11" s="86">
        <v>3</v>
      </c>
      <c r="Y11" s="78">
        <f t="shared" si="0"/>
        <v>17</v>
      </c>
      <c r="Z11" s="52">
        <v>2</v>
      </c>
      <c r="AA11" s="52"/>
      <c r="AB11" s="52"/>
      <c r="AC11" s="76">
        <f t="shared" si="3"/>
        <v>2</v>
      </c>
      <c r="AD11" s="36">
        <v>3</v>
      </c>
      <c r="AE11" s="82">
        <f>AD11</f>
        <v>3</v>
      </c>
      <c r="AF11" s="36"/>
      <c r="AG11" s="82"/>
    </row>
    <row r="12" spans="1:33" s="21" customFormat="1" ht="19.5" customHeight="1">
      <c r="A12" s="15"/>
      <c r="B12" s="16" t="s">
        <v>22</v>
      </c>
      <c r="C12" s="9" t="s">
        <v>94</v>
      </c>
      <c r="D12" s="42">
        <f t="shared" si="4"/>
        <v>163.91</v>
      </c>
      <c r="E12" s="9">
        <v>58.8</v>
      </c>
      <c r="F12" s="34">
        <f t="shared" si="1"/>
        <v>105.11</v>
      </c>
      <c r="G12" s="51">
        <v>0.4</v>
      </c>
      <c r="H12" s="51">
        <v>2.6</v>
      </c>
      <c r="I12" s="76">
        <f t="shared" si="2"/>
        <v>3</v>
      </c>
      <c r="J12" s="51">
        <v>13</v>
      </c>
      <c r="K12" s="51">
        <v>1.9</v>
      </c>
      <c r="L12" s="76">
        <f>J12+K12</f>
        <v>14.9</v>
      </c>
      <c r="M12" s="88">
        <v>4.5</v>
      </c>
      <c r="N12" s="88">
        <v>1.9</v>
      </c>
      <c r="O12" s="88">
        <v>3.1</v>
      </c>
      <c r="P12" s="88">
        <v>5.6</v>
      </c>
      <c r="Q12" s="89">
        <v>1.4</v>
      </c>
      <c r="R12" s="88"/>
      <c r="S12" s="88">
        <v>6.6</v>
      </c>
      <c r="T12" s="88">
        <v>3.5</v>
      </c>
      <c r="U12" s="88">
        <v>0.9</v>
      </c>
      <c r="V12" s="88">
        <v>1.5</v>
      </c>
      <c r="W12" s="88">
        <v>2.1</v>
      </c>
      <c r="X12" s="88">
        <v>6.5</v>
      </c>
      <c r="Y12" s="76">
        <f t="shared" si="0"/>
        <v>37.6</v>
      </c>
      <c r="Z12" s="88">
        <v>10</v>
      </c>
      <c r="AA12" s="55"/>
      <c r="AB12" s="55"/>
      <c r="AC12" s="76">
        <f t="shared" si="3"/>
        <v>10</v>
      </c>
      <c r="AD12" s="35">
        <v>39.61</v>
      </c>
      <c r="AE12" s="76">
        <f>AD12</f>
        <v>39.61</v>
      </c>
      <c r="AF12" s="35"/>
      <c r="AG12" s="76"/>
    </row>
    <row r="13" spans="1:33" s="21" customFormat="1" ht="19.5" customHeight="1">
      <c r="A13" s="15"/>
      <c r="B13" s="9" t="s">
        <v>64</v>
      </c>
      <c r="C13" s="9" t="s">
        <v>3</v>
      </c>
      <c r="D13" s="42">
        <f t="shared" si="4"/>
        <v>36.54</v>
      </c>
      <c r="E13" s="38">
        <v>3</v>
      </c>
      <c r="F13" s="34">
        <f t="shared" si="1"/>
        <v>33.54</v>
      </c>
      <c r="G13" s="51">
        <v>0.4</v>
      </c>
      <c r="H13" s="51">
        <v>2.6</v>
      </c>
      <c r="I13" s="76">
        <f>G13+H13</f>
        <v>3</v>
      </c>
      <c r="J13" s="52"/>
      <c r="K13" s="51">
        <v>1.9</v>
      </c>
      <c r="L13" s="76">
        <f>J13+K13</f>
        <v>1.9</v>
      </c>
      <c r="M13" s="51">
        <v>4.47</v>
      </c>
      <c r="N13" s="51">
        <v>1.9</v>
      </c>
      <c r="O13" s="51">
        <v>3.1</v>
      </c>
      <c r="P13" s="51">
        <v>0.74</v>
      </c>
      <c r="Q13" s="51">
        <v>1.4</v>
      </c>
      <c r="R13" s="51"/>
      <c r="S13" s="51">
        <v>0.8</v>
      </c>
      <c r="T13" s="51">
        <v>0</v>
      </c>
      <c r="U13" s="51">
        <v>0.88</v>
      </c>
      <c r="V13" s="51">
        <v>1.5</v>
      </c>
      <c r="W13" s="51">
        <v>2.13</v>
      </c>
      <c r="X13" s="51">
        <v>3</v>
      </c>
      <c r="Y13" s="76">
        <f t="shared" si="0"/>
        <v>19.92</v>
      </c>
      <c r="Z13" s="51">
        <v>2.9</v>
      </c>
      <c r="AA13" s="55"/>
      <c r="AB13" s="55"/>
      <c r="AC13" s="76">
        <f t="shared" si="3"/>
        <v>2.9</v>
      </c>
      <c r="AD13" s="35">
        <v>5.82</v>
      </c>
      <c r="AE13" s="76">
        <f>AD13</f>
        <v>5.82</v>
      </c>
      <c r="AF13" s="35"/>
      <c r="AG13" s="76"/>
    </row>
    <row r="14" spans="1:33" ht="19.5" customHeight="1">
      <c r="A14" s="15"/>
      <c r="B14" s="16" t="s">
        <v>83</v>
      </c>
      <c r="C14" s="9" t="s">
        <v>21</v>
      </c>
      <c r="D14" s="45">
        <f t="shared" si="4"/>
        <v>39</v>
      </c>
      <c r="E14" s="9">
        <v>4</v>
      </c>
      <c r="F14" s="44">
        <f t="shared" si="1"/>
        <v>35</v>
      </c>
      <c r="G14" s="52">
        <v>2</v>
      </c>
      <c r="H14" s="52">
        <v>1</v>
      </c>
      <c r="I14" s="78">
        <f t="shared" si="2"/>
        <v>3</v>
      </c>
      <c r="J14" s="52">
        <v>1</v>
      </c>
      <c r="K14" s="52">
        <v>2</v>
      </c>
      <c r="L14" s="78">
        <f>J14+K14</f>
        <v>3</v>
      </c>
      <c r="M14" s="86">
        <v>5</v>
      </c>
      <c r="N14" s="86">
        <v>1</v>
      </c>
      <c r="O14" s="86">
        <v>2</v>
      </c>
      <c r="P14" s="86">
        <v>2</v>
      </c>
      <c r="Q14" s="86">
        <v>1</v>
      </c>
      <c r="R14" s="86"/>
      <c r="S14" s="86">
        <v>2</v>
      </c>
      <c r="T14" s="86">
        <v>1</v>
      </c>
      <c r="U14" s="86">
        <v>1</v>
      </c>
      <c r="V14" s="86">
        <v>1</v>
      </c>
      <c r="W14" s="86">
        <v>1</v>
      </c>
      <c r="X14" s="86">
        <v>4</v>
      </c>
      <c r="Y14" s="78">
        <f t="shared" si="0"/>
        <v>21</v>
      </c>
      <c r="Z14" s="52">
        <v>3</v>
      </c>
      <c r="AA14" s="52"/>
      <c r="AB14" s="52"/>
      <c r="AC14" s="78">
        <f t="shared" si="3"/>
        <v>3</v>
      </c>
      <c r="AD14" s="36">
        <v>5</v>
      </c>
      <c r="AE14" s="82">
        <f>AD14</f>
        <v>5</v>
      </c>
      <c r="AF14" s="36"/>
      <c r="AG14" s="82"/>
    </row>
    <row r="15" spans="1:33" ht="19.5" customHeight="1">
      <c r="A15" s="15"/>
      <c r="B15" s="16" t="s">
        <v>84</v>
      </c>
      <c r="C15" s="17" t="s">
        <v>15</v>
      </c>
      <c r="D15" s="45"/>
      <c r="E15" s="9"/>
      <c r="F15" s="44">
        <f t="shared" si="1"/>
        <v>0</v>
      </c>
      <c r="G15" s="52"/>
      <c r="H15" s="52"/>
      <c r="I15" s="78"/>
      <c r="J15" s="52"/>
      <c r="K15" s="52"/>
      <c r="L15" s="78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77"/>
      <c r="Z15" s="52"/>
      <c r="AA15" s="52"/>
      <c r="AB15" s="52"/>
      <c r="AC15" s="78"/>
      <c r="AD15" s="36"/>
      <c r="AE15" s="82"/>
      <c r="AF15" s="36"/>
      <c r="AG15" s="82"/>
    </row>
    <row r="16" spans="1:33" ht="19.5" customHeight="1">
      <c r="A16" s="15"/>
      <c r="B16" s="16" t="s">
        <v>85</v>
      </c>
      <c r="C16" s="17" t="s">
        <v>15</v>
      </c>
      <c r="D16" s="45">
        <f t="shared" si="4"/>
        <v>1</v>
      </c>
      <c r="E16" s="9"/>
      <c r="F16" s="44">
        <f t="shared" si="1"/>
        <v>1</v>
      </c>
      <c r="G16" s="52"/>
      <c r="H16" s="52"/>
      <c r="I16" s="78">
        <f t="shared" si="2"/>
        <v>0</v>
      </c>
      <c r="J16" s="52"/>
      <c r="K16" s="52"/>
      <c r="L16" s="78">
        <f>J16+K16</f>
        <v>0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77"/>
      <c r="Z16" s="52"/>
      <c r="AA16" s="52"/>
      <c r="AB16" s="52"/>
      <c r="AC16" s="78">
        <f t="shared" si="3"/>
        <v>0</v>
      </c>
      <c r="AD16" s="36">
        <v>1</v>
      </c>
      <c r="AE16" s="82">
        <f>AD16</f>
        <v>1</v>
      </c>
      <c r="AF16" s="36"/>
      <c r="AG16" s="82"/>
    </row>
    <row r="17" spans="1:33" ht="19.5" customHeight="1">
      <c r="A17" s="15"/>
      <c r="B17" s="16" t="s">
        <v>86</v>
      </c>
      <c r="C17" s="17" t="s">
        <v>15</v>
      </c>
      <c r="D17" s="45"/>
      <c r="E17" s="9"/>
      <c r="F17" s="44">
        <f t="shared" si="1"/>
        <v>0</v>
      </c>
      <c r="G17" s="52"/>
      <c r="H17" s="52"/>
      <c r="I17" s="78"/>
      <c r="J17" s="52"/>
      <c r="K17" s="52"/>
      <c r="L17" s="78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77"/>
      <c r="Z17" s="52"/>
      <c r="AA17" s="52"/>
      <c r="AB17" s="52"/>
      <c r="AC17" s="78"/>
      <c r="AD17" s="36"/>
      <c r="AE17" s="82"/>
      <c r="AF17" s="36"/>
      <c r="AG17" s="82"/>
    </row>
    <row r="18" spans="1:33" ht="19.5" customHeight="1">
      <c r="A18" s="15"/>
      <c r="B18" s="16" t="s">
        <v>23</v>
      </c>
      <c r="C18" s="9" t="s">
        <v>8</v>
      </c>
      <c r="D18" s="45">
        <f t="shared" si="4"/>
        <v>134</v>
      </c>
      <c r="E18" s="9">
        <v>16</v>
      </c>
      <c r="F18" s="44">
        <f t="shared" si="1"/>
        <v>118</v>
      </c>
      <c r="G18" s="52">
        <v>3</v>
      </c>
      <c r="H18" s="52">
        <v>4</v>
      </c>
      <c r="I18" s="78">
        <f t="shared" si="2"/>
        <v>7</v>
      </c>
      <c r="J18" s="52">
        <v>3</v>
      </c>
      <c r="K18" s="52">
        <v>4</v>
      </c>
      <c r="L18" s="78">
        <f>J18+K18</f>
        <v>7</v>
      </c>
      <c r="M18" s="86">
        <v>11</v>
      </c>
      <c r="N18" s="86">
        <v>4</v>
      </c>
      <c r="O18" s="86">
        <v>6</v>
      </c>
      <c r="P18" s="86">
        <v>8</v>
      </c>
      <c r="Q18" s="86">
        <v>2</v>
      </c>
      <c r="R18" s="86"/>
      <c r="S18" s="86">
        <v>8</v>
      </c>
      <c r="T18" s="86">
        <v>6</v>
      </c>
      <c r="U18" s="86">
        <v>2</v>
      </c>
      <c r="V18" s="86">
        <v>3</v>
      </c>
      <c r="W18" s="86">
        <v>3</v>
      </c>
      <c r="X18" s="86">
        <v>14</v>
      </c>
      <c r="Y18" s="78">
        <f t="shared" si="0"/>
        <v>67</v>
      </c>
      <c r="Z18" s="52">
        <v>18</v>
      </c>
      <c r="AA18" s="52"/>
      <c r="AB18" s="52"/>
      <c r="AC18" s="78">
        <f t="shared" si="3"/>
        <v>18</v>
      </c>
      <c r="AD18" s="36">
        <v>19</v>
      </c>
      <c r="AE18" s="82">
        <f>AD18</f>
        <v>19</v>
      </c>
      <c r="AF18" s="36"/>
      <c r="AG18" s="82"/>
    </row>
    <row r="19" spans="1:33" s="21" customFormat="1" ht="19.5" customHeight="1">
      <c r="A19" s="15"/>
      <c r="B19" s="16" t="s">
        <v>24</v>
      </c>
      <c r="C19" s="9" t="s">
        <v>4</v>
      </c>
      <c r="D19" s="42">
        <f t="shared" si="4"/>
        <v>118.336</v>
      </c>
      <c r="E19" s="38">
        <v>22</v>
      </c>
      <c r="F19" s="34">
        <f t="shared" si="1"/>
        <v>96.336</v>
      </c>
      <c r="G19" s="51">
        <v>0</v>
      </c>
      <c r="H19" s="51">
        <v>2.824</v>
      </c>
      <c r="I19" s="76">
        <f t="shared" si="2"/>
        <v>2.824</v>
      </c>
      <c r="J19" s="51">
        <v>10.3</v>
      </c>
      <c r="K19" s="51">
        <v>2.3</v>
      </c>
      <c r="L19" s="76">
        <f>J19+K19</f>
        <v>12.600000000000001</v>
      </c>
      <c r="M19" s="88">
        <v>2.7</v>
      </c>
      <c r="N19" s="88">
        <v>2.2</v>
      </c>
      <c r="O19" s="88">
        <v>1.6</v>
      </c>
      <c r="P19" s="88">
        <v>5.2</v>
      </c>
      <c r="Q19" s="88">
        <v>2</v>
      </c>
      <c r="R19" s="88"/>
      <c r="S19" s="88">
        <v>8.9</v>
      </c>
      <c r="T19" s="88">
        <v>3.5</v>
      </c>
      <c r="U19" s="88">
        <v>0.6</v>
      </c>
      <c r="V19" s="88">
        <v>0.9</v>
      </c>
      <c r="W19" s="88">
        <v>0.9</v>
      </c>
      <c r="X19" s="88">
        <v>1.4</v>
      </c>
      <c r="Y19" s="76">
        <f t="shared" si="0"/>
        <v>29.9</v>
      </c>
      <c r="Z19" s="51">
        <v>6.412</v>
      </c>
      <c r="AA19" s="51"/>
      <c r="AB19" s="51"/>
      <c r="AC19" s="76">
        <f t="shared" si="3"/>
        <v>6.412</v>
      </c>
      <c r="AD19" s="35">
        <v>44.6</v>
      </c>
      <c r="AE19" s="76">
        <f>AD19</f>
        <v>44.6</v>
      </c>
      <c r="AF19" s="35"/>
      <c r="AG19" s="76"/>
    </row>
    <row r="20" spans="1:33" s="21" customFormat="1" ht="19.5" customHeight="1">
      <c r="A20" s="15"/>
      <c r="B20" s="16" t="s">
        <v>65</v>
      </c>
      <c r="C20" s="9" t="s">
        <v>3</v>
      </c>
      <c r="D20" s="42">
        <f t="shared" si="4"/>
        <v>92.17499999999998</v>
      </c>
      <c r="E20" s="38">
        <v>10.6</v>
      </c>
      <c r="F20" s="34">
        <f t="shared" si="1"/>
        <v>81.57499999999999</v>
      </c>
      <c r="G20" s="51">
        <v>0</v>
      </c>
      <c r="H20" s="51">
        <v>2.356</v>
      </c>
      <c r="I20" s="76">
        <f t="shared" si="2"/>
        <v>2.356</v>
      </c>
      <c r="J20" s="51">
        <v>6.8</v>
      </c>
      <c r="K20" s="51">
        <v>2.3</v>
      </c>
      <c r="L20" s="76">
        <f>J20+K20</f>
        <v>9.1</v>
      </c>
      <c r="M20" s="88">
        <v>2.7</v>
      </c>
      <c r="N20" s="88">
        <v>2.1</v>
      </c>
      <c r="O20" s="88">
        <v>1.6</v>
      </c>
      <c r="P20" s="88">
        <v>5.2</v>
      </c>
      <c r="Q20" s="88">
        <v>2</v>
      </c>
      <c r="R20" s="88"/>
      <c r="S20" s="88">
        <v>8.9</v>
      </c>
      <c r="T20" s="88">
        <v>2.9</v>
      </c>
      <c r="U20" s="88">
        <v>0.6</v>
      </c>
      <c r="V20" s="88">
        <v>0.9</v>
      </c>
      <c r="W20" s="88">
        <v>0.9</v>
      </c>
      <c r="X20" s="88">
        <v>1.2</v>
      </c>
      <c r="Y20" s="76">
        <f t="shared" si="0"/>
        <v>28.999999999999996</v>
      </c>
      <c r="Z20" s="51">
        <v>5.169</v>
      </c>
      <c r="AA20" s="51"/>
      <c r="AB20" s="51"/>
      <c r="AC20" s="76">
        <f t="shared" si="3"/>
        <v>5.169</v>
      </c>
      <c r="AD20" s="35">
        <v>35.95</v>
      </c>
      <c r="AE20" s="76">
        <f>AD20</f>
        <v>35.95</v>
      </c>
      <c r="AF20" s="35"/>
      <c r="AG20" s="76"/>
    </row>
    <row r="21" spans="1:33" s="21" customFormat="1" ht="19.5" customHeight="1">
      <c r="A21" s="129"/>
      <c r="B21" s="137" t="s">
        <v>66</v>
      </c>
      <c r="C21" s="9" t="s">
        <v>4</v>
      </c>
      <c r="D21" s="42">
        <f t="shared" si="4"/>
        <v>69.08</v>
      </c>
      <c r="E21" s="38">
        <v>8.8</v>
      </c>
      <c r="F21" s="34">
        <f t="shared" si="1"/>
        <v>60.28</v>
      </c>
      <c r="G21" s="51">
        <v>0</v>
      </c>
      <c r="H21" s="51">
        <v>1.1</v>
      </c>
      <c r="I21" s="76">
        <f t="shared" si="2"/>
        <v>1.1</v>
      </c>
      <c r="J21" s="51">
        <v>8.9</v>
      </c>
      <c r="K21" s="51">
        <v>0</v>
      </c>
      <c r="L21" s="76">
        <f>J21+K21</f>
        <v>8.9</v>
      </c>
      <c r="M21" s="88">
        <v>1.1</v>
      </c>
      <c r="N21" s="88">
        <v>0.86</v>
      </c>
      <c r="O21" s="88">
        <v>0.65</v>
      </c>
      <c r="P21" s="88">
        <v>2.1</v>
      </c>
      <c r="Q21" s="88">
        <v>0.79</v>
      </c>
      <c r="R21" s="88"/>
      <c r="S21" s="88">
        <v>1.38</v>
      </c>
      <c r="T21" s="88">
        <v>1.33</v>
      </c>
      <c r="U21" s="88">
        <v>0.2</v>
      </c>
      <c r="V21" s="88"/>
      <c r="W21" s="88">
        <v>0.3</v>
      </c>
      <c r="X21" s="88">
        <v>0.57</v>
      </c>
      <c r="Y21" s="76">
        <f t="shared" si="0"/>
        <v>9.280000000000001</v>
      </c>
      <c r="Z21" s="51">
        <v>2.9</v>
      </c>
      <c r="AA21" s="51"/>
      <c r="AB21" s="51"/>
      <c r="AC21" s="76">
        <f t="shared" si="3"/>
        <v>2.9</v>
      </c>
      <c r="AD21" s="35">
        <v>38.1</v>
      </c>
      <c r="AE21" s="76">
        <f>AD21</f>
        <v>38.1</v>
      </c>
      <c r="AF21" s="35"/>
      <c r="AG21" s="76"/>
    </row>
    <row r="22" spans="1:33" ht="19.5" customHeight="1">
      <c r="A22" s="130"/>
      <c r="B22" s="138"/>
      <c r="C22" s="9" t="s">
        <v>2</v>
      </c>
      <c r="D22" s="90">
        <f>D21/D19*100</f>
        <v>58.37614926987561</v>
      </c>
      <c r="E22" s="128">
        <f>E21/E19*100</f>
        <v>40</v>
      </c>
      <c r="F22" s="85">
        <f>F21/F19*100</f>
        <v>62.5726623484471</v>
      </c>
      <c r="G22" s="51"/>
      <c r="H22" s="51">
        <f>H21/H19*100</f>
        <v>38.951841359773375</v>
      </c>
      <c r="I22" s="76">
        <f>I21/I19*100</f>
        <v>38.951841359773375</v>
      </c>
      <c r="J22" s="51">
        <f aca="true" t="shared" si="5" ref="J22:AE22">J21/J19*100</f>
        <v>86.40776699029125</v>
      </c>
      <c r="K22" s="51">
        <f t="shared" si="5"/>
        <v>0</v>
      </c>
      <c r="L22" s="76">
        <f t="shared" si="5"/>
        <v>70.63492063492063</v>
      </c>
      <c r="M22" s="51">
        <f t="shared" si="5"/>
        <v>40.74074074074075</v>
      </c>
      <c r="N22" s="51">
        <f t="shared" si="5"/>
        <v>39.090909090909086</v>
      </c>
      <c r="O22" s="51">
        <f t="shared" si="5"/>
        <v>40.625</v>
      </c>
      <c r="P22" s="51">
        <f t="shared" si="5"/>
        <v>40.38461538461539</v>
      </c>
      <c r="Q22" s="51">
        <f t="shared" si="5"/>
        <v>39.5</v>
      </c>
      <c r="R22" s="51"/>
      <c r="S22" s="51">
        <f t="shared" si="5"/>
        <v>15.505617977528088</v>
      </c>
      <c r="T22" s="51">
        <f t="shared" si="5"/>
        <v>38</v>
      </c>
      <c r="U22" s="51">
        <f t="shared" si="5"/>
        <v>33.333333333333336</v>
      </c>
      <c r="V22" s="51">
        <f t="shared" si="5"/>
        <v>0</v>
      </c>
      <c r="W22" s="51">
        <f t="shared" si="5"/>
        <v>33.33333333333333</v>
      </c>
      <c r="X22" s="51">
        <f t="shared" si="5"/>
        <v>40.714285714285715</v>
      </c>
      <c r="Y22" s="76">
        <f t="shared" si="5"/>
        <v>31.036789297658867</v>
      </c>
      <c r="Z22" s="51">
        <f t="shared" si="5"/>
        <v>45.22769806612602</v>
      </c>
      <c r="AA22" s="51"/>
      <c r="AB22" s="51" t="e">
        <f t="shared" si="5"/>
        <v>#DIV/0!</v>
      </c>
      <c r="AC22" s="76">
        <f t="shared" si="5"/>
        <v>45.22769806612602</v>
      </c>
      <c r="AD22" s="51">
        <f t="shared" si="5"/>
        <v>85.42600896860986</v>
      </c>
      <c r="AE22" s="76">
        <f t="shared" si="5"/>
        <v>85.42600896860986</v>
      </c>
      <c r="AF22" s="51"/>
      <c r="AG22" s="76"/>
    </row>
    <row r="23" spans="1:33" ht="19.5" customHeight="1">
      <c r="A23" s="19"/>
      <c r="B23" s="20" t="s">
        <v>87</v>
      </c>
      <c r="C23" s="9" t="s">
        <v>19</v>
      </c>
      <c r="D23" s="42">
        <f t="shared" si="4"/>
        <v>321.3046</v>
      </c>
      <c r="E23" s="9">
        <v>55.3</v>
      </c>
      <c r="F23" s="34">
        <f t="shared" si="1"/>
        <v>266.0046</v>
      </c>
      <c r="G23" s="51">
        <v>53.1</v>
      </c>
      <c r="H23" s="51">
        <v>2.8</v>
      </c>
      <c r="I23" s="76">
        <f t="shared" si="2"/>
        <v>55.9</v>
      </c>
      <c r="J23" s="93">
        <v>32.6</v>
      </c>
      <c r="K23" s="93">
        <v>1.3</v>
      </c>
      <c r="L23" s="76">
        <f aca="true" t="shared" si="6" ref="L23:L31">J23+K23</f>
        <v>33.9</v>
      </c>
      <c r="M23" s="91">
        <v>2.5</v>
      </c>
      <c r="N23" s="91">
        <v>3.9</v>
      </c>
      <c r="O23" s="91">
        <v>0.4</v>
      </c>
      <c r="P23" s="92">
        <v>11</v>
      </c>
      <c r="Q23" s="91">
        <v>3.6</v>
      </c>
      <c r="R23" s="91"/>
      <c r="S23" s="91">
        <v>8.5</v>
      </c>
      <c r="T23" s="92">
        <v>2</v>
      </c>
      <c r="U23" s="91"/>
      <c r="V23" s="91">
        <v>0.3</v>
      </c>
      <c r="W23" s="91">
        <v>1.5</v>
      </c>
      <c r="X23" s="91">
        <v>0.1</v>
      </c>
      <c r="Y23" s="76">
        <f>M23+N23+O23+P23+Q23+R23+S23+T23+U23+V23+W23+X23</f>
        <v>33.800000000000004</v>
      </c>
      <c r="Z23" s="86">
        <v>17.9</v>
      </c>
      <c r="AA23" s="88">
        <v>0.3046</v>
      </c>
      <c r="AB23" s="53"/>
      <c r="AC23" s="76">
        <f t="shared" si="3"/>
        <v>18.2046</v>
      </c>
      <c r="AD23" s="36">
        <v>124.2</v>
      </c>
      <c r="AE23" s="82">
        <f>AD23</f>
        <v>124.2</v>
      </c>
      <c r="AF23" s="36"/>
      <c r="AG23" s="82"/>
    </row>
    <row r="24" spans="1:33" ht="19.5" customHeight="1">
      <c r="A24" s="19"/>
      <c r="B24" s="20" t="s">
        <v>88</v>
      </c>
      <c r="C24" s="9" t="s">
        <v>19</v>
      </c>
      <c r="D24" s="42">
        <f t="shared" si="4"/>
        <v>274.6</v>
      </c>
      <c r="E24" s="9">
        <v>50.5</v>
      </c>
      <c r="F24" s="34">
        <f t="shared" si="1"/>
        <v>224.10000000000002</v>
      </c>
      <c r="G24" s="51">
        <v>56.2</v>
      </c>
      <c r="H24" s="51">
        <v>2.1</v>
      </c>
      <c r="I24" s="76">
        <f>G24+H24</f>
        <v>58.300000000000004</v>
      </c>
      <c r="J24" s="51">
        <v>33.1</v>
      </c>
      <c r="K24" s="51">
        <v>1.1</v>
      </c>
      <c r="L24" s="76">
        <f t="shared" si="6"/>
        <v>34.2</v>
      </c>
      <c r="M24" s="91"/>
      <c r="N24" s="91">
        <v>3.9</v>
      </c>
      <c r="O24" s="91">
        <v>0.4</v>
      </c>
      <c r="P24" s="91">
        <v>10.8</v>
      </c>
      <c r="Q24" s="91">
        <v>4.2</v>
      </c>
      <c r="R24" s="91"/>
      <c r="S24" s="91">
        <v>10.7</v>
      </c>
      <c r="T24" s="91">
        <v>2.2</v>
      </c>
      <c r="U24" s="91"/>
      <c r="V24" s="91"/>
      <c r="W24" s="91"/>
      <c r="X24" s="91"/>
      <c r="Y24" s="76">
        <f t="shared" si="0"/>
        <v>32.2</v>
      </c>
      <c r="Z24" s="51">
        <v>0</v>
      </c>
      <c r="AA24" s="51"/>
      <c r="AB24" s="51"/>
      <c r="AC24" s="76">
        <f t="shared" si="3"/>
        <v>0</v>
      </c>
      <c r="AD24" s="36">
        <v>99.4</v>
      </c>
      <c r="AE24" s="82">
        <f>AD24</f>
        <v>99.4</v>
      </c>
      <c r="AF24" s="36"/>
      <c r="AG24" s="82"/>
    </row>
    <row r="25" spans="1:33" ht="32.25" customHeight="1">
      <c r="A25" s="19"/>
      <c r="B25" s="20" t="s">
        <v>89</v>
      </c>
      <c r="C25" s="9" t="s">
        <v>91</v>
      </c>
      <c r="D25" s="45">
        <f t="shared" si="4"/>
        <v>10942</v>
      </c>
      <c r="E25" s="9">
        <v>2335</v>
      </c>
      <c r="F25" s="44">
        <f t="shared" si="1"/>
        <v>8607</v>
      </c>
      <c r="G25" s="52">
        <v>2398</v>
      </c>
      <c r="H25" s="52">
        <v>63</v>
      </c>
      <c r="I25" s="78">
        <f t="shared" si="2"/>
        <v>2461</v>
      </c>
      <c r="J25" s="52">
        <v>1200</v>
      </c>
      <c r="K25" s="52">
        <v>41</v>
      </c>
      <c r="L25" s="78">
        <f t="shared" si="6"/>
        <v>1241</v>
      </c>
      <c r="M25" s="94"/>
      <c r="N25" s="94">
        <v>135</v>
      </c>
      <c r="O25" s="94">
        <v>22</v>
      </c>
      <c r="P25" s="94">
        <v>430</v>
      </c>
      <c r="Q25" s="94">
        <v>139</v>
      </c>
      <c r="R25" s="94"/>
      <c r="S25" s="94">
        <v>322</v>
      </c>
      <c r="T25" s="94">
        <v>87</v>
      </c>
      <c r="U25" s="94"/>
      <c r="V25" s="94"/>
      <c r="W25" s="94"/>
      <c r="X25" s="94"/>
      <c r="Y25" s="78">
        <f t="shared" si="0"/>
        <v>1135</v>
      </c>
      <c r="Z25" s="51"/>
      <c r="AA25" s="51"/>
      <c r="AB25" s="51"/>
      <c r="AC25" s="76">
        <f t="shared" si="3"/>
        <v>0</v>
      </c>
      <c r="AD25" s="36">
        <v>3770</v>
      </c>
      <c r="AE25" s="82">
        <f>AD25</f>
        <v>3770</v>
      </c>
      <c r="AF25" s="36"/>
      <c r="AG25" s="82"/>
    </row>
    <row r="26" spans="1:33" s="73" customFormat="1" ht="19.5" customHeight="1">
      <c r="A26" s="67"/>
      <c r="B26" s="68" t="s">
        <v>25</v>
      </c>
      <c r="C26" s="69" t="s">
        <v>95</v>
      </c>
      <c r="D26" s="70">
        <f t="shared" si="4"/>
        <v>229.20600000000002</v>
      </c>
      <c r="E26" s="71">
        <v>76.2</v>
      </c>
      <c r="F26" s="66">
        <f t="shared" si="1"/>
        <v>153.006</v>
      </c>
      <c r="G26" s="95">
        <v>0.17</v>
      </c>
      <c r="H26" s="95">
        <v>2.472</v>
      </c>
      <c r="I26" s="77">
        <f t="shared" si="2"/>
        <v>2.642</v>
      </c>
      <c r="J26" s="95">
        <v>17.097</v>
      </c>
      <c r="K26" s="96">
        <v>1.499</v>
      </c>
      <c r="L26" s="77">
        <f t="shared" si="6"/>
        <v>18.596</v>
      </c>
      <c r="M26" s="95">
        <v>4.319</v>
      </c>
      <c r="N26" s="95">
        <v>3.1</v>
      </c>
      <c r="O26" s="95">
        <v>2.82</v>
      </c>
      <c r="P26" s="95">
        <v>8.54</v>
      </c>
      <c r="Q26" s="95">
        <v>0.38</v>
      </c>
      <c r="R26" s="95"/>
      <c r="S26" s="95">
        <v>7.463</v>
      </c>
      <c r="T26" s="95">
        <v>3.955</v>
      </c>
      <c r="U26" s="95">
        <v>1.04</v>
      </c>
      <c r="V26" s="95">
        <v>0.56</v>
      </c>
      <c r="W26" s="95">
        <v>1.54</v>
      </c>
      <c r="X26" s="95">
        <v>4.561</v>
      </c>
      <c r="Y26" s="77">
        <f aca="true" t="shared" si="7" ref="Y26:Y35">M26+N26+O26+P26+Q26+R26+S26+T26+U26+V26+W26+X26</f>
        <v>38.278</v>
      </c>
      <c r="Z26" s="95">
        <v>15.572</v>
      </c>
      <c r="AA26" s="95">
        <v>0.965</v>
      </c>
      <c r="AB26" s="53"/>
      <c r="AC26" s="77">
        <f t="shared" si="3"/>
        <v>16.537</v>
      </c>
      <c r="AD26" s="95">
        <v>76.953</v>
      </c>
      <c r="AE26" s="77">
        <f>AD26</f>
        <v>76.953</v>
      </c>
      <c r="AF26" s="95"/>
      <c r="AG26" s="78"/>
    </row>
    <row r="27" spans="1:33" ht="19.5" customHeight="1">
      <c r="A27" s="15"/>
      <c r="B27" s="16" t="s">
        <v>67</v>
      </c>
      <c r="C27" s="9" t="s">
        <v>95</v>
      </c>
      <c r="D27" s="64">
        <f t="shared" si="4"/>
        <v>48.742000000000004</v>
      </c>
      <c r="E27" s="65">
        <v>6.4</v>
      </c>
      <c r="F27" s="66">
        <f t="shared" si="1"/>
        <v>42.342000000000006</v>
      </c>
      <c r="G27" s="95">
        <v>0.17</v>
      </c>
      <c r="H27" s="95">
        <v>2.472</v>
      </c>
      <c r="I27" s="77">
        <f>G27+H27</f>
        <v>2.642</v>
      </c>
      <c r="J27" s="97">
        <v>0</v>
      </c>
      <c r="K27" s="98">
        <v>1.54</v>
      </c>
      <c r="L27" s="77">
        <f t="shared" si="6"/>
        <v>1.54</v>
      </c>
      <c r="M27" s="97">
        <v>4.319</v>
      </c>
      <c r="N27" s="97">
        <v>3.1</v>
      </c>
      <c r="O27" s="97">
        <v>2.82</v>
      </c>
      <c r="P27" s="97">
        <v>0.83</v>
      </c>
      <c r="Q27" s="97">
        <v>0.38</v>
      </c>
      <c r="R27" s="97"/>
      <c r="S27" s="97">
        <v>0.906</v>
      </c>
      <c r="T27" s="97"/>
      <c r="U27" s="97">
        <v>1.04</v>
      </c>
      <c r="V27" s="97">
        <v>0.56</v>
      </c>
      <c r="W27" s="97">
        <v>1.54</v>
      </c>
      <c r="X27" s="97">
        <v>2.6</v>
      </c>
      <c r="Y27" s="77">
        <f t="shared" si="7"/>
        <v>18.095000000000006</v>
      </c>
      <c r="Z27" s="97">
        <v>4.171</v>
      </c>
      <c r="AA27" s="97">
        <v>0.965</v>
      </c>
      <c r="AB27" s="53"/>
      <c r="AC27" s="77">
        <f>Z27+AA27+AB27</f>
        <v>5.136</v>
      </c>
      <c r="AD27" s="97">
        <v>14.929</v>
      </c>
      <c r="AE27" s="77">
        <f>AD27</f>
        <v>14.929</v>
      </c>
      <c r="AF27" s="97"/>
      <c r="AG27" s="78"/>
    </row>
    <row r="28" spans="1:33" s="21" customFormat="1" ht="19.5" customHeight="1">
      <c r="A28" s="15"/>
      <c r="B28" s="16" t="s">
        <v>26</v>
      </c>
      <c r="C28" s="9" t="s">
        <v>95</v>
      </c>
      <c r="D28" s="64">
        <f t="shared" si="4"/>
        <v>18.857</v>
      </c>
      <c r="E28" s="65">
        <v>0</v>
      </c>
      <c r="F28" s="66">
        <f t="shared" si="1"/>
        <v>18.857</v>
      </c>
      <c r="G28" s="95">
        <v>17.769</v>
      </c>
      <c r="H28" s="95"/>
      <c r="I28" s="77">
        <f t="shared" si="2"/>
        <v>17.769</v>
      </c>
      <c r="J28" s="53">
        <v>0</v>
      </c>
      <c r="K28" s="51">
        <v>0</v>
      </c>
      <c r="L28" s="77">
        <f t="shared" si="6"/>
        <v>0</v>
      </c>
      <c r="M28" s="95"/>
      <c r="N28" s="95"/>
      <c r="O28" s="95"/>
      <c r="P28" s="95"/>
      <c r="Q28" s="95">
        <v>1.088</v>
      </c>
      <c r="R28" s="95"/>
      <c r="S28" s="95"/>
      <c r="T28" s="95"/>
      <c r="U28" s="95"/>
      <c r="V28" s="95"/>
      <c r="W28" s="95"/>
      <c r="X28" s="95"/>
      <c r="Y28" s="77">
        <f t="shared" si="7"/>
        <v>1.088</v>
      </c>
      <c r="Z28" s="53"/>
      <c r="AA28" s="53"/>
      <c r="AB28" s="51"/>
      <c r="AC28" s="77"/>
      <c r="AD28" s="39"/>
      <c r="AE28" s="77"/>
      <c r="AF28" s="39"/>
      <c r="AG28" s="78"/>
    </row>
    <row r="29" spans="1:33" s="21" customFormat="1" ht="19.5" customHeight="1">
      <c r="A29" s="22"/>
      <c r="B29" s="16" t="s">
        <v>27</v>
      </c>
      <c r="C29" s="9" t="s">
        <v>95</v>
      </c>
      <c r="D29" s="64">
        <f t="shared" si="4"/>
        <v>190.31799999999998</v>
      </c>
      <c r="E29" s="65">
        <v>61.7</v>
      </c>
      <c r="F29" s="66">
        <f t="shared" si="1"/>
        <v>128.618</v>
      </c>
      <c r="G29" s="53">
        <v>17.94</v>
      </c>
      <c r="H29" s="53">
        <v>1.732</v>
      </c>
      <c r="I29" s="77">
        <f t="shared" si="2"/>
        <v>19.672</v>
      </c>
      <c r="J29" s="53">
        <v>13.639</v>
      </c>
      <c r="K29" s="53">
        <v>1.32</v>
      </c>
      <c r="L29" s="77">
        <f t="shared" si="6"/>
        <v>14.959</v>
      </c>
      <c r="M29" s="59">
        <v>3.106</v>
      </c>
      <c r="N29" s="59">
        <v>1.969</v>
      </c>
      <c r="O29" s="59">
        <v>1.905</v>
      </c>
      <c r="P29" s="59">
        <v>6.142</v>
      </c>
      <c r="Q29" s="59">
        <v>1.383</v>
      </c>
      <c r="R29" s="59"/>
      <c r="S29" s="59">
        <v>5.677</v>
      </c>
      <c r="T29" s="59">
        <v>2.526</v>
      </c>
      <c r="U29" s="59">
        <v>0.82</v>
      </c>
      <c r="V29" s="59">
        <v>0.325</v>
      </c>
      <c r="W29" s="59">
        <v>1.292</v>
      </c>
      <c r="X29" s="59">
        <v>3.953</v>
      </c>
      <c r="Y29" s="77">
        <f t="shared" si="7"/>
        <v>29.098</v>
      </c>
      <c r="Z29" s="53">
        <v>12.477</v>
      </c>
      <c r="AA29" s="53">
        <v>0.752</v>
      </c>
      <c r="AB29" s="55"/>
      <c r="AC29" s="77">
        <f t="shared" si="3"/>
        <v>13.229000000000001</v>
      </c>
      <c r="AD29" s="39">
        <v>51.66</v>
      </c>
      <c r="AE29" s="77">
        <f>AD29</f>
        <v>51.66</v>
      </c>
      <c r="AF29" s="39"/>
      <c r="AG29" s="78"/>
    </row>
    <row r="30" spans="1:33" s="21" customFormat="1" ht="19.5" customHeight="1">
      <c r="A30" s="23"/>
      <c r="B30" s="11" t="s">
        <v>68</v>
      </c>
      <c r="C30" s="9" t="s">
        <v>95</v>
      </c>
      <c r="D30" s="64">
        <f t="shared" si="4"/>
        <v>111.628</v>
      </c>
      <c r="E30" s="65">
        <v>20.7</v>
      </c>
      <c r="F30" s="66">
        <f t="shared" si="1"/>
        <v>90.928</v>
      </c>
      <c r="G30" s="53">
        <v>17.94</v>
      </c>
      <c r="H30" s="53">
        <v>0.719</v>
      </c>
      <c r="I30" s="77">
        <f t="shared" si="2"/>
        <v>18.659000000000002</v>
      </c>
      <c r="J30" s="61">
        <v>11.815</v>
      </c>
      <c r="K30" s="62">
        <v>0.4</v>
      </c>
      <c r="L30" s="77">
        <f t="shared" si="6"/>
        <v>12.215</v>
      </c>
      <c r="M30" s="61">
        <v>0.909</v>
      </c>
      <c r="N30" s="61">
        <v>1.582</v>
      </c>
      <c r="O30" s="61">
        <v>0.186</v>
      </c>
      <c r="P30" s="61">
        <v>4.448</v>
      </c>
      <c r="Q30" s="61">
        <v>1.383</v>
      </c>
      <c r="R30" s="61"/>
      <c r="S30" s="61">
        <v>3.663</v>
      </c>
      <c r="T30" s="61">
        <v>0.874</v>
      </c>
      <c r="U30" s="61"/>
      <c r="V30" s="61">
        <v>0.02</v>
      </c>
      <c r="W30" s="61">
        <v>0.554</v>
      </c>
      <c r="X30" s="61">
        <v>0.02</v>
      </c>
      <c r="Y30" s="77">
        <f t="shared" si="7"/>
        <v>13.639</v>
      </c>
      <c r="Z30" s="61">
        <v>6.259</v>
      </c>
      <c r="AA30" s="61">
        <v>0.089</v>
      </c>
      <c r="AB30" s="55"/>
      <c r="AC30" s="77">
        <f t="shared" si="3"/>
        <v>6.348000000000001</v>
      </c>
      <c r="AD30" s="63">
        <v>40.067</v>
      </c>
      <c r="AE30" s="77">
        <f>AD30</f>
        <v>40.067</v>
      </c>
      <c r="AF30" s="63"/>
      <c r="AG30" s="78"/>
    </row>
    <row r="31" spans="1:33" s="21" customFormat="1" ht="19.5" customHeight="1">
      <c r="A31" s="133"/>
      <c r="B31" s="137" t="s">
        <v>69</v>
      </c>
      <c r="C31" s="9" t="s">
        <v>95</v>
      </c>
      <c r="D31" s="64">
        <f t="shared" si="4"/>
        <v>53.687</v>
      </c>
      <c r="E31" s="65">
        <v>14.5</v>
      </c>
      <c r="F31" s="66">
        <f t="shared" si="1"/>
        <v>39.187</v>
      </c>
      <c r="G31" s="53">
        <v>0</v>
      </c>
      <c r="H31" s="53">
        <v>0.739</v>
      </c>
      <c r="I31" s="77">
        <f t="shared" si="2"/>
        <v>0.739</v>
      </c>
      <c r="J31" s="59">
        <v>2.906</v>
      </c>
      <c r="K31" s="60">
        <v>0.2</v>
      </c>
      <c r="L31" s="77">
        <f t="shared" si="6"/>
        <v>3.1060000000000003</v>
      </c>
      <c r="M31" s="59">
        <v>1.047</v>
      </c>
      <c r="N31" s="59">
        <v>1.087</v>
      </c>
      <c r="O31" s="59">
        <v>0.776</v>
      </c>
      <c r="P31" s="59">
        <v>2.186</v>
      </c>
      <c r="Q31" s="59">
        <v>0.083</v>
      </c>
      <c r="R31" s="59"/>
      <c r="S31" s="59">
        <v>1.266</v>
      </c>
      <c r="T31" s="59">
        <v>1.322</v>
      </c>
      <c r="U31" s="59">
        <v>0.194</v>
      </c>
      <c r="V31" s="59">
        <v>0.218</v>
      </c>
      <c r="W31" s="59">
        <v>0.216</v>
      </c>
      <c r="X31" s="59">
        <v>0.806</v>
      </c>
      <c r="Y31" s="77">
        <f t="shared" si="7"/>
        <v>9.201</v>
      </c>
      <c r="Z31" s="59">
        <v>2.912</v>
      </c>
      <c r="AA31" s="59">
        <v>0.176</v>
      </c>
      <c r="AB31" s="53"/>
      <c r="AC31" s="77">
        <f t="shared" si="3"/>
        <v>3.088</v>
      </c>
      <c r="AD31" s="39">
        <v>23.053</v>
      </c>
      <c r="AE31" s="77">
        <f>AD31</f>
        <v>23.053</v>
      </c>
      <c r="AF31" s="39"/>
      <c r="AG31" s="78"/>
    </row>
    <row r="32" spans="1:33" s="21" customFormat="1" ht="19.5" customHeight="1">
      <c r="A32" s="134"/>
      <c r="B32" s="138"/>
      <c r="C32" s="9" t="s">
        <v>2</v>
      </c>
      <c r="D32" s="90">
        <f>D31/D26*100</f>
        <v>23.423034301021787</v>
      </c>
      <c r="E32" s="51">
        <f>E31/E26*100</f>
        <v>19.028871391076116</v>
      </c>
      <c r="F32" s="72">
        <f>F31/F26*100</f>
        <v>25.61141393147981</v>
      </c>
      <c r="G32" s="51">
        <f>G31/G26*100</f>
        <v>0</v>
      </c>
      <c r="H32" s="51">
        <f>H31/H26*100</f>
        <v>29.894822006472495</v>
      </c>
      <c r="I32" s="76">
        <f aca="true" t="shared" si="8" ref="I32:AE32">I31/I26*100</f>
        <v>27.97123391370174</v>
      </c>
      <c r="J32" s="51">
        <f t="shared" si="8"/>
        <v>16.99713400011698</v>
      </c>
      <c r="K32" s="51">
        <f t="shared" si="8"/>
        <v>13.342228152101402</v>
      </c>
      <c r="L32" s="76">
        <f t="shared" si="8"/>
        <v>16.70251667025167</v>
      </c>
      <c r="M32" s="51">
        <f t="shared" si="8"/>
        <v>24.241722620977075</v>
      </c>
      <c r="N32" s="51">
        <f t="shared" si="8"/>
        <v>35.064516129032256</v>
      </c>
      <c r="O32" s="51">
        <f t="shared" si="8"/>
        <v>27.5177304964539</v>
      </c>
      <c r="P32" s="51">
        <f t="shared" si="8"/>
        <v>25.597189695550355</v>
      </c>
      <c r="Q32" s="51">
        <f t="shared" si="8"/>
        <v>21.842105263157897</v>
      </c>
      <c r="R32" s="51"/>
      <c r="S32" s="51">
        <f t="shared" si="8"/>
        <v>16.963687525123945</v>
      </c>
      <c r="T32" s="51">
        <f t="shared" si="8"/>
        <v>33.42604298356511</v>
      </c>
      <c r="U32" s="51">
        <f t="shared" si="8"/>
        <v>18.653846153846153</v>
      </c>
      <c r="V32" s="51">
        <f t="shared" si="8"/>
        <v>38.92857142857142</v>
      </c>
      <c r="W32" s="51">
        <f t="shared" si="8"/>
        <v>14.025974025974024</v>
      </c>
      <c r="X32" s="51">
        <f t="shared" si="8"/>
        <v>17.671563253672442</v>
      </c>
      <c r="Y32" s="77">
        <f t="shared" si="7"/>
        <v>273.93294957592457</v>
      </c>
      <c r="Z32" s="51">
        <f t="shared" si="8"/>
        <v>18.700231184176726</v>
      </c>
      <c r="AA32" s="51">
        <f t="shared" si="8"/>
        <v>18.238341968911918</v>
      </c>
      <c r="AB32" s="51" t="e">
        <f t="shared" si="8"/>
        <v>#DIV/0!</v>
      </c>
      <c r="AC32" s="76">
        <f t="shared" si="8"/>
        <v>18.67327810364637</v>
      </c>
      <c r="AD32" s="51">
        <f t="shared" si="8"/>
        <v>29.95724663106052</v>
      </c>
      <c r="AE32" s="76">
        <f t="shared" si="8"/>
        <v>29.95724663106052</v>
      </c>
      <c r="AF32" s="51"/>
      <c r="AG32" s="78"/>
    </row>
    <row r="33" spans="1:33" s="21" customFormat="1" ht="19.5" customHeight="1">
      <c r="A33" s="23"/>
      <c r="B33" s="11" t="s">
        <v>28</v>
      </c>
      <c r="C33" s="12" t="s">
        <v>29</v>
      </c>
      <c r="D33" s="42">
        <f t="shared" si="4"/>
        <v>51.432</v>
      </c>
      <c r="E33" s="9">
        <v>16.2</v>
      </c>
      <c r="F33" s="34">
        <f t="shared" si="1"/>
        <v>35.232</v>
      </c>
      <c r="G33" s="53">
        <v>0</v>
      </c>
      <c r="H33" s="51">
        <v>0.723</v>
      </c>
      <c r="I33" s="76">
        <f t="shared" si="2"/>
        <v>0.723</v>
      </c>
      <c r="J33" s="51">
        <v>3.467</v>
      </c>
      <c r="K33" s="51">
        <v>0.477</v>
      </c>
      <c r="L33" s="76">
        <f>J33+K33</f>
        <v>3.944</v>
      </c>
      <c r="M33" s="88">
        <v>1.1</v>
      </c>
      <c r="N33" s="88">
        <v>0.8</v>
      </c>
      <c r="O33" s="88">
        <v>0.7</v>
      </c>
      <c r="P33" s="88">
        <v>2.2</v>
      </c>
      <c r="Q33" s="88">
        <v>0.1</v>
      </c>
      <c r="R33" s="88">
        <v>0</v>
      </c>
      <c r="S33" s="88">
        <v>1.9</v>
      </c>
      <c r="T33" s="88">
        <v>1</v>
      </c>
      <c r="U33" s="88">
        <v>0.3</v>
      </c>
      <c r="V33" s="88">
        <v>0.1</v>
      </c>
      <c r="W33" s="88">
        <v>0.4</v>
      </c>
      <c r="X33" s="88">
        <v>1.2</v>
      </c>
      <c r="Y33" s="76">
        <f t="shared" si="7"/>
        <v>9.8</v>
      </c>
      <c r="Z33" s="99">
        <v>4.044</v>
      </c>
      <c r="AA33" s="99">
        <v>0.247</v>
      </c>
      <c r="AB33" s="51"/>
      <c r="AC33" s="76">
        <f t="shared" si="3"/>
        <v>4.2909999999999995</v>
      </c>
      <c r="AD33" s="35">
        <v>16.474</v>
      </c>
      <c r="AE33" s="76">
        <f>AD33</f>
        <v>16.474</v>
      </c>
      <c r="AF33" s="35"/>
      <c r="AG33" s="78"/>
    </row>
    <row r="34" spans="1:33" s="21" customFormat="1" ht="19.5" customHeight="1">
      <c r="A34" s="23"/>
      <c r="B34" s="11" t="s">
        <v>30</v>
      </c>
      <c r="C34" s="12" t="s">
        <v>29</v>
      </c>
      <c r="D34" s="42">
        <f t="shared" si="4"/>
        <v>56.95</v>
      </c>
      <c r="E34" s="9">
        <v>18.7</v>
      </c>
      <c r="F34" s="34">
        <f t="shared" si="1"/>
        <v>38.25</v>
      </c>
      <c r="G34" s="53">
        <v>0</v>
      </c>
      <c r="H34" s="51">
        <v>0.826</v>
      </c>
      <c r="I34" s="76">
        <f t="shared" si="2"/>
        <v>0.826</v>
      </c>
      <c r="J34" s="51">
        <v>4.313</v>
      </c>
      <c r="K34" s="51">
        <v>0.592</v>
      </c>
      <c r="L34" s="76">
        <f>J34+K34</f>
        <v>4.904999999999999</v>
      </c>
      <c r="M34" s="88">
        <v>1.3</v>
      </c>
      <c r="N34" s="88">
        <v>0.9</v>
      </c>
      <c r="O34" s="88">
        <v>0.8</v>
      </c>
      <c r="P34" s="88">
        <v>2.5</v>
      </c>
      <c r="Q34" s="88">
        <v>0.1</v>
      </c>
      <c r="R34" s="88"/>
      <c r="S34" s="88">
        <v>2.2</v>
      </c>
      <c r="T34" s="88">
        <v>1.2</v>
      </c>
      <c r="U34" s="88">
        <v>0.3</v>
      </c>
      <c r="V34" s="88">
        <v>0.2</v>
      </c>
      <c r="W34" s="88">
        <v>0.5</v>
      </c>
      <c r="X34" s="88">
        <v>1.4</v>
      </c>
      <c r="Y34" s="76">
        <f t="shared" si="7"/>
        <v>11.4</v>
      </c>
      <c r="Z34" s="99">
        <v>4.401</v>
      </c>
      <c r="AA34" s="99">
        <v>0.244</v>
      </c>
      <c r="AB34" s="51"/>
      <c r="AC34" s="76">
        <f t="shared" si="3"/>
        <v>4.645</v>
      </c>
      <c r="AD34" s="35">
        <v>16.474</v>
      </c>
      <c r="AE34" s="76">
        <f>AD34</f>
        <v>16.474</v>
      </c>
      <c r="AF34" s="35"/>
      <c r="AG34" s="78"/>
    </row>
    <row r="35" spans="1:33" s="21" customFormat="1" ht="19.5" customHeight="1">
      <c r="A35" s="23"/>
      <c r="B35" s="11" t="s">
        <v>70</v>
      </c>
      <c r="C35" s="12" t="s">
        <v>8</v>
      </c>
      <c r="D35" s="45">
        <f t="shared" si="4"/>
        <v>0</v>
      </c>
      <c r="E35" s="9"/>
      <c r="F35" s="44">
        <f t="shared" si="1"/>
        <v>0</v>
      </c>
      <c r="G35" s="52">
        <v>0</v>
      </c>
      <c r="H35" s="52">
        <v>0</v>
      </c>
      <c r="I35" s="78">
        <f t="shared" si="2"/>
        <v>0</v>
      </c>
      <c r="J35" s="52"/>
      <c r="K35" s="52"/>
      <c r="L35" s="78">
        <f>J35+K35</f>
        <v>0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78">
        <f t="shared" si="7"/>
        <v>0</v>
      </c>
      <c r="Z35" s="52"/>
      <c r="AA35" s="52"/>
      <c r="AB35" s="52"/>
      <c r="AC35" s="78">
        <f t="shared" si="3"/>
        <v>0</v>
      </c>
      <c r="AD35" s="36"/>
      <c r="AE35" s="82">
        <f>AD35</f>
        <v>0</v>
      </c>
      <c r="AF35" s="36"/>
      <c r="AG35" s="82"/>
    </row>
    <row r="36" spans="1:33" s="21" customFormat="1" ht="19.5" customHeight="1">
      <c r="A36" s="23"/>
      <c r="B36" s="11" t="s">
        <v>71</v>
      </c>
      <c r="C36" s="12" t="s">
        <v>8</v>
      </c>
      <c r="D36" s="45">
        <f t="shared" si="4"/>
        <v>9</v>
      </c>
      <c r="E36" s="9"/>
      <c r="F36" s="44">
        <f t="shared" si="1"/>
        <v>9</v>
      </c>
      <c r="G36" s="52">
        <v>0</v>
      </c>
      <c r="H36" s="52">
        <v>0</v>
      </c>
      <c r="I36" s="78">
        <f t="shared" si="2"/>
        <v>0</v>
      </c>
      <c r="J36" s="52">
        <v>7</v>
      </c>
      <c r="K36" s="52">
        <v>2</v>
      </c>
      <c r="L36" s="78">
        <f>J36+K36</f>
        <v>9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78">
        <f>M36+N36+O36+P36+Q36+R36+S36+T36+U36+V36+W36+X36</f>
        <v>0</v>
      </c>
      <c r="Z36" s="52"/>
      <c r="AA36" s="52"/>
      <c r="AB36" s="52"/>
      <c r="AC36" s="78">
        <f t="shared" si="3"/>
        <v>0</v>
      </c>
      <c r="AD36" s="36"/>
      <c r="AE36" s="82">
        <f>AD36</f>
        <v>0</v>
      </c>
      <c r="AF36" s="36"/>
      <c r="AG36" s="82"/>
    </row>
    <row r="37" spans="1:33" ht="19.5" customHeight="1">
      <c r="A37" s="13" t="s">
        <v>73</v>
      </c>
      <c r="B37" s="1" t="s">
        <v>5</v>
      </c>
      <c r="C37" s="12"/>
      <c r="D37" s="42"/>
      <c r="E37" s="9"/>
      <c r="F37" s="34"/>
      <c r="G37" s="51"/>
      <c r="H37" s="51"/>
      <c r="I37" s="76"/>
      <c r="J37" s="51"/>
      <c r="K37" s="51"/>
      <c r="L37" s="76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76"/>
      <c r="Z37" s="51"/>
      <c r="AA37" s="51"/>
      <c r="AB37" s="51"/>
      <c r="AC37" s="76"/>
      <c r="AD37" s="36"/>
      <c r="AE37" s="82"/>
      <c r="AF37" s="36"/>
      <c r="AG37" s="82"/>
    </row>
    <row r="38" spans="1:33" ht="19.5" customHeight="1">
      <c r="A38" s="19"/>
      <c r="B38" s="11" t="s">
        <v>33</v>
      </c>
      <c r="C38" s="12" t="s">
        <v>4</v>
      </c>
      <c r="D38" s="42">
        <v>575.8</v>
      </c>
      <c r="E38" s="9"/>
      <c r="F38" s="34"/>
      <c r="G38" s="51"/>
      <c r="H38" s="51"/>
      <c r="I38" s="76"/>
      <c r="J38" s="51"/>
      <c r="K38" s="51"/>
      <c r="L38" s="76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76"/>
      <c r="Z38" s="51"/>
      <c r="AA38" s="51"/>
      <c r="AB38" s="51"/>
      <c r="AC38" s="76"/>
      <c r="AD38" s="36"/>
      <c r="AE38" s="82"/>
      <c r="AF38" s="36"/>
      <c r="AG38" s="82"/>
    </row>
    <row r="39" spans="1:33" ht="19.5" customHeight="1">
      <c r="A39" s="24"/>
      <c r="B39" s="11" t="s">
        <v>81</v>
      </c>
      <c r="C39" s="12" t="s">
        <v>4</v>
      </c>
      <c r="D39" s="42">
        <v>575.8</v>
      </c>
      <c r="E39" s="9"/>
      <c r="F39" s="34"/>
      <c r="G39" s="51"/>
      <c r="H39" s="51"/>
      <c r="I39" s="76"/>
      <c r="J39" s="51"/>
      <c r="K39" s="51"/>
      <c r="L39" s="76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76"/>
      <c r="Z39" s="51"/>
      <c r="AA39" s="51"/>
      <c r="AB39" s="51"/>
      <c r="AC39" s="76"/>
      <c r="AD39" s="36"/>
      <c r="AE39" s="82"/>
      <c r="AF39" s="36"/>
      <c r="AG39" s="82"/>
    </row>
    <row r="40" spans="1:33" ht="19.5" customHeight="1">
      <c r="A40" s="18"/>
      <c r="B40" s="11" t="s">
        <v>82</v>
      </c>
      <c r="C40" s="12" t="s">
        <v>4</v>
      </c>
      <c r="D40" s="42"/>
      <c r="E40" s="12"/>
      <c r="F40" s="34"/>
      <c r="G40" s="51"/>
      <c r="H40" s="51"/>
      <c r="I40" s="76"/>
      <c r="J40" s="51"/>
      <c r="K40" s="51"/>
      <c r="L40" s="76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76"/>
      <c r="Z40" s="51"/>
      <c r="AA40" s="51"/>
      <c r="AB40" s="51"/>
      <c r="AC40" s="76"/>
      <c r="AD40" s="36"/>
      <c r="AE40" s="82"/>
      <c r="AF40" s="36"/>
      <c r="AG40" s="82"/>
    </row>
    <row r="41" spans="1:33" ht="19.5" customHeight="1">
      <c r="A41" s="18"/>
      <c r="B41" s="11" t="s">
        <v>117</v>
      </c>
      <c r="C41" s="12"/>
      <c r="D41" s="42">
        <v>445.3</v>
      </c>
      <c r="E41" s="12"/>
      <c r="F41" s="34"/>
      <c r="G41" s="51"/>
      <c r="H41" s="51"/>
      <c r="I41" s="76"/>
      <c r="J41" s="51"/>
      <c r="K41" s="51"/>
      <c r="L41" s="76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76"/>
      <c r="Z41" s="51"/>
      <c r="AA41" s="51"/>
      <c r="AB41" s="51"/>
      <c r="AC41" s="76"/>
      <c r="AD41" s="36"/>
      <c r="AE41" s="82"/>
      <c r="AF41" s="36"/>
      <c r="AG41" s="82"/>
    </row>
    <row r="42" spans="1:33" ht="19.5" customHeight="1">
      <c r="A42" s="18"/>
      <c r="B42" s="11"/>
      <c r="C42" s="12"/>
      <c r="D42" s="42"/>
      <c r="E42" s="12"/>
      <c r="F42" s="34"/>
      <c r="G42" s="51"/>
      <c r="H42" s="51"/>
      <c r="I42" s="76"/>
      <c r="J42" s="51"/>
      <c r="K42" s="51"/>
      <c r="L42" s="76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76"/>
      <c r="Z42" s="51"/>
      <c r="AA42" s="51"/>
      <c r="AB42" s="51"/>
      <c r="AC42" s="76"/>
      <c r="AD42" s="36"/>
      <c r="AE42" s="82"/>
      <c r="AF42" s="36"/>
      <c r="AG42" s="82"/>
    </row>
    <row r="43" spans="1:33" ht="19.5" customHeight="1">
      <c r="A43" s="15"/>
      <c r="B43" s="11" t="s">
        <v>34</v>
      </c>
      <c r="C43" s="12" t="s">
        <v>8</v>
      </c>
      <c r="D43" s="45">
        <v>306</v>
      </c>
      <c r="E43" s="12"/>
      <c r="F43" s="34"/>
      <c r="G43" s="51"/>
      <c r="H43" s="51"/>
      <c r="I43" s="76"/>
      <c r="J43" s="51"/>
      <c r="K43" s="51"/>
      <c r="L43" s="76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76"/>
      <c r="Z43" s="51"/>
      <c r="AA43" s="51"/>
      <c r="AB43" s="51"/>
      <c r="AC43" s="76"/>
      <c r="AD43" s="36"/>
      <c r="AE43" s="82"/>
      <c r="AF43" s="36"/>
      <c r="AG43" s="82"/>
    </row>
    <row r="44" spans="1:33" ht="19.5" customHeight="1">
      <c r="A44" s="19"/>
      <c r="B44" s="11" t="s">
        <v>35</v>
      </c>
      <c r="C44" s="12" t="s">
        <v>96</v>
      </c>
      <c r="D44" s="42">
        <v>386.92</v>
      </c>
      <c r="E44" s="12"/>
      <c r="F44" s="34"/>
      <c r="G44" s="51"/>
      <c r="H44" s="51"/>
      <c r="I44" s="76"/>
      <c r="J44" s="51"/>
      <c r="K44" s="51"/>
      <c r="L44" s="76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76"/>
      <c r="Z44" s="51"/>
      <c r="AA44" s="51"/>
      <c r="AB44" s="51"/>
      <c r="AC44" s="76"/>
      <c r="AD44" s="36"/>
      <c r="AE44" s="82"/>
      <c r="AF44" s="36"/>
      <c r="AG44" s="82"/>
    </row>
    <row r="45" spans="1:33" ht="19.5" customHeight="1">
      <c r="A45" s="19"/>
      <c r="B45" s="11" t="s">
        <v>36</v>
      </c>
      <c r="C45" s="12" t="s">
        <v>8</v>
      </c>
      <c r="D45" s="45">
        <v>5</v>
      </c>
      <c r="E45" s="12"/>
      <c r="F45" s="34"/>
      <c r="G45" s="51"/>
      <c r="H45" s="51"/>
      <c r="I45" s="76"/>
      <c r="J45" s="51"/>
      <c r="K45" s="51"/>
      <c r="L45" s="76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76"/>
      <c r="Z45" s="51"/>
      <c r="AA45" s="51"/>
      <c r="AB45" s="51"/>
      <c r="AC45" s="76"/>
      <c r="AD45" s="36"/>
      <c r="AE45" s="82"/>
      <c r="AF45" s="36"/>
      <c r="AG45" s="82"/>
    </row>
    <row r="46" spans="1:33" ht="19.5" customHeight="1">
      <c r="A46" s="19"/>
      <c r="B46" s="11" t="s">
        <v>35</v>
      </c>
      <c r="C46" s="12" t="s">
        <v>97</v>
      </c>
      <c r="D46" s="42">
        <v>1694</v>
      </c>
      <c r="E46" s="12"/>
      <c r="F46" s="34"/>
      <c r="G46" s="51"/>
      <c r="H46" s="51"/>
      <c r="I46" s="76"/>
      <c r="J46" s="51"/>
      <c r="K46" s="51"/>
      <c r="L46" s="76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76"/>
      <c r="Z46" s="51"/>
      <c r="AA46" s="51"/>
      <c r="AB46" s="51"/>
      <c r="AC46" s="76"/>
      <c r="AD46" s="36"/>
      <c r="AE46" s="82"/>
      <c r="AF46" s="36"/>
      <c r="AG46" s="82"/>
    </row>
    <row r="47" spans="1:33" ht="19.5" customHeight="1">
      <c r="A47" s="19"/>
      <c r="B47" s="11" t="s">
        <v>38</v>
      </c>
      <c r="C47" s="12" t="s">
        <v>37</v>
      </c>
      <c r="D47" s="42">
        <v>0</v>
      </c>
      <c r="E47" s="12"/>
      <c r="F47" s="34"/>
      <c r="G47" s="51"/>
      <c r="H47" s="51"/>
      <c r="I47" s="76"/>
      <c r="J47" s="51"/>
      <c r="K47" s="51"/>
      <c r="L47" s="76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76"/>
      <c r="Z47" s="51"/>
      <c r="AA47" s="51"/>
      <c r="AB47" s="51"/>
      <c r="AC47" s="76"/>
      <c r="AD47" s="36"/>
      <c r="AE47" s="82"/>
      <c r="AF47" s="36"/>
      <c r="AG47" s="82"/>
    </row>
    <row r="48" spans="1:33" ht="19.5" customHeight="1">
      <c r="A48" s="19"/>
      <c r="B48" s="11" t="s">
        <v>39</v>
      </c>
      <c r="C48" s="12" t="s">
        <v>37</v>
      </c>
      <c r="D48" s="42">
        <f>D49+D51</f>
        <v>147032.718</v>
      </c>
      <c r="E48" s="12"/>
      <c r="F48" s="34"/>
      <c r="G48" s="51"/>
      <c r="H48" s="51"/>
      <c r="I48" s="76"/>
      <c r="J48" s="51"/>
      <c r="K48" s="51"/>
      <c r="L48" s="76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76"/>
      <c r="Z48" s="51"/>
      <c r="AA48" s="51"/>
      <c r="AB48" s="51"/>
      <c r="AC48" s="76"/>
      <c r="AD48" s="36"/>
      <c r="AE48" s="82"/>
      <c r="AF48" s="36"/>
      <c r="AG48" s="82"/>
    </row>
    <row r="49" spans="1:33" ht="19.5" customHeight="1">
      <c r="A49" s="19"/>
      <c r="B49" s="11" t="s">
        <v>40</v>
      </c>
      <c r="C49" s="12" t="s">
        <v>41</v>
      </c>
      <c r="D49" s="42">
        <v>125668.998</v>
      </c>
      <c r="E49" s="12"/>
      <c r="F49" s="34"/>
      <c r="G49" s="51"/>
      <c r="H49" s="51"/>
      <c r="I49" s="76"/>
      <c r="J49" s="51"/>
      <c r="K49" s="51"/>
      <c r="L49" s="76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76"/>
      <c r="Z49" s="51"/>
      <c r="AA49" s="51"/>
      <c r="AB49" s="51"/>
      <c r="AC49" s="76"/>
      <c r="AD49" s="36"/>
      <c r="AE49" s="82"/>
      <c r="AF49" s="36"/>
      <c r="AG49" s="82"/>
    </row>
    <row r="50" spans="1:33" ht="19.5" customHeight="1">
      <c r="A50" s="19"/>
      <c r="B50" s="11" t="s">
        <v>72</v>
      </c>
      <c r="C50" s="12" t="s">
        <v>41</v>
      </c>
      <c r="D50" s="42">
        <v>24676.056</v>
      </c>
      <c r="E50" s="12"/>
      <c r="F50" s="34"/>
      <c r="G50" s="51"/>
      <c r="H50" s="51"/>
      <c r="I50" s="76"/>
      <c r="J50" s="51"/>
      <c r="K50" s="51"/>
      <c r="L50" s="76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76"/>
      <c r="Z50" s="51"/>
      <c r="AA50" s="51"/>
      <c r="AB50" s="51"/>
      <c r="AC50" s="76"/>
      <c r="AD50" s="36"/>
      <c r="AE50" s="82"/>
      <c r="AF50" s="36"/>
      <c r="AG50" s="82"/>
    </row>
    <row r="51" spans="1:33" ht="19.5" customHeight="1">
      <c r="A51" s="133"/>
      <c r="B51" s="131" t="s">
        <v>42</v>
      </c>
      <c r="C51" s="12" t="s">
        <v>37</v>
      </c>
      <c r="D51" s="42">
        <v>21363.72</v>
      </c>
      <c r="E51" s="9"/>
      <c r="F51" s="34"/>
      <c r="G51" s="51"/>
      <c r="H51" s="51"/>
      <c r="I51" s="76"/>
      <c r="J51" s="51"/>
      <c r="K51" s="51"/>
      <c r="L51" s="76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76"/>
      <c r="Z51" s="51"/>
      <c r="AA51" s="51"/>
      <c r="AB51" s="51"/>
      <c r="AC51" s="76"/>
      <c r="AD51" s="36"/>
      <c r="AE51" s="82"/>
      <c r="AF51" s="36"/>
      <c r="AG51" s="82"/>
    </row>
    <row r="52" spans="1:33" ht="19.5" customHeight="1">
      <c r="A52" s="134"/>
      <c r="B52" s="132"/>
      <c r="C52" s="9" t="s">
        <v>2</v>
      </c>
      <c r="D52" s="42">
        <f>D51/D48*100</f>
        <v>14.529908914558732</v>
      </c>
      <c r="E52" s="9"/>
      <c r="F52" s="34"/>
      <c r="G52" s="51"/>
      <c r="H52" s="51"/>
      <c r="I52" s="76"/>
      <c r="J52" s="51"/>
      <c r="K52" s="51"/>
      <c r="L52" s="76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76"/>
      <c r="Z52" s="51"/>
      <c r="AA52" s="51"/>
      <c r="AB52" s="51"/>
      <c r="AC52" s="76"/>
      <c r="AD52" s="36"/>
      <c r="AE52" s="82"/>
      <c r="AF52" s="36"/>
      <c r="AG52" s="82"/>
    </row>
    <row r="53" spans="1:33" ht="19.5" customHeight="1">
      <c r="A53" s="13" t="s">
        <v>53</v>
      </c>
      <c r="B53" s="1" t="s">
        <v>6</v>
      </c>
      <c r="C53" s="9"/>
      <c r="D53" s="42"/>
      <c r="E53" s="9"/>
      <c r="F53" s="34"/>
      <c r="G53" s="51"/>
      <c r="H53" s="51"/>
      <c r="I53" s="76"/>
      <c r="J53" s="51"/>
      <c r="K53" s="51"/>
      <c r="L53" s="76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76"/>
      <c r="Z53" s="51"/>
      <c r="AA53" s="51"/>
      <c r="AB53" s="51"/>
      <c r="AC53" s="76"/>
      <c r="AD53" s="36"/>
      <c r="AE53" s="82"/>
      <c r="AF53" s="36"/>
      <c r="AG53" s="82"/>
    </row>
    <row r="54" spans="1:33" ht="19.5" customHeight="1">
      <c r="A54" s="19"/>
      <c r="B54" s="11" t="s">
        <v>43</v>
      </c>
      <c r="C54" s="9" t="s">
        <v>8</v>
      </c>
      <c r="D54" s="45">
        <f t="shared" si="4"/>
        <v>48</v>
      </c>
      <c r="E54" s="9">
        <v>9</v>
      </c>
      <c r="F54" s="44">
        <f t="shared" si="1"/>
        <v>39</v>
      </c>
      <c r="G54" s="52"/>
      <c r="H54" s="52">
        <v>2</v>
      </c>
      <c r="I54" s="78">
        <f t="shared" si="2"/>
        <v>2</v>
      </c>
      <c r="J54" s="52">
        <v>1</v>
      </c>
      <c r="K54" s="52">
        <v>1</v>
      </c>
      <c r="L54" s="78">
        <f>J54+K54</f>
        <v>2</v>
      </c>
      <c r="M54" s="52">
        <v>6</v>
      </c>
      <c r="N54" s="52">
        <v>2</v>
      </c>
      <c r="O54" s="52">
        <v>2</v>
      </c>
      <c r="P54" s="52">
        <v>5</v>
      </c>
      <c r="Q54" s="52">
        <v>1</v>
      </c>
      <c r="R54" s="52">
        <v>1</v>
      </c>
      <c r="S54" s="52">
        <v>2</v>
      </c>
      <c r="T54" s="52">
        <v>1</v>
      </c>
      <c r="U54" s="52">
        <v>3</v>
      </c>
      <c r="V54" s="52"/>
      <c r="W54" s="52">
        <v>1</v>
      </c>
      <c r="X54" s="52">
        <v>1</v>
      </c>
      <c r="Y54" s="78">
        <f>M54+N54+O54+P54+Q54+R54+S54+T54+U54+V54+W54+X54</f>
        <v>25</v>
      </c>
      <c r="Z54" s="52">
        <v>8</v>
      </c>
      <c r="AA54" s="52">
        <v>1</v>
      </c>
      <c r="AB54" s="52"/>
      <c r="AC54" s="78">
        <f t="shared" si="3"/>
        <v>9</v>
      </c>
      <c r="AD54" s="36">
        <v>1</v>
      </c>
      <c r="AE54" s="82">
        <f aca="true" t="shared" si="9" ref="AE54:AE62">AD54</f>
        <v>1</v>
      </c>
      <c r="AF54" s="36"/>
      <c r="AG54" s="82"/>
    </row>
    <row r="55" spans="1:33" s="73" customFormat="1" ht="18" customHeight="1">
      <c r="A55" s="108"/>
      <c r="B55" s="109" t="s">
        <v>103</v>
      </c>
      <c r="C55" s="69" t="s">
        <v>8</v>
      </c>
      <c r="D55" s="110">
        <f t="shared" si="4"/>
        <v>11</v>
      </c>
      <c r="E55" s="69"/>
      <c r="F55" s="111">
        <f t="shared" si="1"/>
        <v>11</v>
      </c>
      <c r="G55" s="52"/>
      <c r="H55" s="52"/>
      <c r="I55" s="78">
        <f t="shared" si="2"/>
        <v>0</v>
      </c>
      <c r="J55" s="52"/>
      <c r="K55" s="52"/>
      <c r="L55" s="78">
        <f>J55+K55</f>
        <v>0</v>
      </c>
      <c r="M55" s="52"/>
      <c r="N55" s="52">
        <v>2</v>
      </c>
      <c r="O55" s="52"/>
      <c r="P55" s="52">
        <v>2</v>
      </c>
      <c r="Q55" s="52">
        <v>1</v>
      </c>
      <c r="R55" s="52">
        <v>1</v>
      </c>
      <c r="S55" s="52">
        <v>1</v>
      </c>
      <c r="T55" s="52">
        <v>1</v>
      </c>
      <c r="U55" s="52">
        <v>2</v>
      </c>
      <c r="V55" s="52"/>
      <c r="W55" s="52">
        <v>1</v>
      </c>
      <c r="X55" s="52"/>
      <c r="Y55" s="78">
        <f>M55+N55+O55+P55+Q55+R55+S55+T55+U55+V55+W55+X55</f>
        <v>11</v>
      </c>
      <c r="Z55" s="52">
        <v>0</v>
      </c>
      <c r="AA55" s="52">
        <v>0</v>
      </c>
      <c r="AB55" s="52"/>
      <c r="AC55" s="78">
        <f t="shared" si="3"/>
        <v>0</v>
      </c>
      <c r="AD55" s="112">
        <v>0</v>
      </c>
      <c r="AE55" s="82">
        <f t="shared" si="9"/>
        <v>0</v>
      </c>
      <c r="AF55" s="112"/>
      <c r="AG55" s="82"/>
    </row>
    <row r="56" spans="1:33" ht="19.5" customHeight="1">
      <c r="A56" s="19"/>
      <c r="B56" s="11" t="s">
        <v>99</v>
      </c>
      <c r="C56" s="9" t="s">
        <v>8</v>
      </c>
      <c r="D56" s="45">
        <f t="shared" si="4"/>
        <v>1</v>
      </c>
      <c r="E56" s="9"/>
      <c r="F56" s="44">
        <f t="shared" si="1"/>
        <v>1</v>
      </c>
      <c r="G56" s="51"/>
      <c r="H56" s="51"/>
      <c r="I56" s="78">
        <f t="shared" si="2"/>
        <v>0</v>
      </c>
      <c r="J56" s="52">
        <v>1</v>
      </c>
      <c r="K56" s="52"/>
      <c r="L56" s="78">
        <f>J56+K56</f>
        <v>1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78">
        <f>M56+N56+O56+P56+Q56+R56+S56+T56+U56+V56+W56+X56</f>
        <v>0</v>
      </c>
      <c r="Z56" s="52"/>
      <c r="AA56" s="52"/>
      <c r="AB56" s="52"/>
      <c r="AC56" s="78">
        <f t="shared" si="3"/>
        <v>0</v>
      </c>
      <c r="AD56" s="36">
        <v>0</v>
      </c>
      <c r="AE56" s="82">
        <f t="shared" si="9"/>
        <v>0</v>
      </c>
      <c r="AF56" s="36"/>
      <c r="AG56" s="82"/>
    </row>
    <row r="57" spans="1:33" ht="15.75" customHeight="1">
      <c r="A57" s="19"/>
      <c r="B57" s="11" t="s">
        <v>100</v>
      </c>
      <c r="C57" s="12" t="s">
        <v>8</v>
      </c>
      <c r="D57" s="45">
        <f t="shared" si="4"/>
        <v>82</v>
      </c>
      <c r="E57" s="9">
        <v>9</v>
      </c>
      <c r="F57" s="44">
        <f t="shared" si="1"/>
        <v>73</v>
      </c>
      <c r="G57" s="51"/>
      <c r="H57" s="52">
        <v>2</v>
      </c>
      <c r="I57" s="78">
        <f t="shared" si="2"/>
        <v>2</v>
      </c>
      <c r="J57" s="52">
        <v>2</v>
      </c>
      <c r="K57" s="52">
        <v>3</v>
      </c>
      <c r="L57" s="78">
        <f>J57+K57</f>
        <v>5</v>
      </c>
      <c r="M57" s="52">
        <v>7</v>
      </c>
      <c r="N57" s="52">
        <v>2</v>
      </c>
      <c r="O57" s="52">
        <v>3</v>
      </c>
      <c r="P57" s="52">
        <v>7</v>
      </c>
      <c r="Q57" s="52">
        <v>1</v>
      </c>
      <c r="R57" s="52">
        <v>1</v>
      </c>
      <c r="S57" s="52">
        <v>3</v>
      </c>
      <c r="T57" s="52">
        <v>2</v>
      </c>
      <c r="U57" s="52">
        <v>3</v>
      </c>
      <c r="V57" s="52"/>
      <c r="W57" s="52">
        <v>2</v>
      </c>
      <c r="X57" s="52">
        <v>3</v>
      </c>
      <c r="Y57" s="78">
        <f>M57+N57+O57+P57+Q57+R57+S57+T57+U57+V57+W57+X57</f>
        <v>34</v>
      </c>
      <c r="Z57" s="52">
        <v>11</v>
      </c>
      <c r="AA57" s="52">
        <v>2</v>
      </c>
      <c r="AB57" s="52"/>
      <c r="AC57" s="78">
        <f t="shared" si="3"/>
        <v>13</v>
      </c>
      <c r="AD57" s="36">
        <v>19</v>
      </c>
      <c r="AE57" s="82">
        <f t="shared" si="9"/>
        <v>19</v>
      </c>
      <c r="AF57" s="36"/>
      <c r="AG57" s="82"/>
    </row>
    <row r="58" spans="1:33" ht="26.25" customHeight="1">
      <c r="A58" s="19"/>
      <c r="B58" s="11" t="s">
        <v>101</v>
      </c>
      <c r="C58" s="12" t="s">
        <v>102</v>
      </c>
      <c r="D58" s="102" t="s">
        <v>133</v>
      </c>
      <c r="E58" s="103" t="s">
        <v>132</v>
      </c>
      <c r="F58" s="102" t="s">
        <v>131</v>
      </c>
      <c r="G58" s="51"/>
      <c r="H58" s="51" t="s">
        <v>119</v>
      </c>
      <c r="I58" s="79" t="s">
        <v>119</v>
      </c>
      <c r="J58" s="51" t="s">
        <v>119</v>
      </c>
      <c r="K58" s="51" t="s">
        <v>120</v>
      </c>
      <c r="L58" s="76" t="s">
        <v>121</v>
      </c>
      <c r="M58" s="51" t="s">
        <v>127</v>
      </c>
      <c r="N58" s="51" t="s">
        <v>119</v>
      </c>
      <c r="O58" s="51" t="s">
        <v>120</v>
      </c>
      <c r="P58" s="51" t="s">
        <v>127</v>
      </c>
      <c r="Q58" s="51" t="s">
        <v>128</v>
      </c>
      <c r="R58" s="51" t="s">
        <v>128</v>
      </c>
      <c r="S58" s="57" t="s">
        <v>129</v>
      </c>
      <c r="T58" s="100" t="s">
        <v>124</v>
      </c>
      <c r="U58" s="51" t="s">
        <v>120</v>
      </c>
      <c r="V58" s="51"/>
      <c r="W58" s="100" t="s">
        <v>124</v>
      </c>
      <c r="X58" s="100" t="s">
        <v>129</v>
      </c>
      <c r="Y58" s="101" t="s">
        <v>130</v>
      </c>
      <c r="Z58" s="57" t="s">
        <v>123</v>
      </c>
      <c r="AA58" s="57" t="s">
        <v>124</v>
      </c>
      <c r="AB58" s="57" t="s">
        <v>125</v>
      </c>
      <c r="AC58" s="80" t="s">
        <v>126</v>
      </c>
      <c r="AD58" s="58" t="s">
        <v>122</v>
      </c>
      <c r="AE58" s="82" t="str">
        <f t="shared" si="9"/>
        <v> 17/2</v>
      </c>
      <c r="AF58" s="58"/>
      <c r="AG58" s="82"/>
    </row>
    <row r="59" spans="1:33" ht="19.5" customHeight="1">
      <c r="A59" s="19"/>
      <c r="B59" s="11" t="s">
        <v>7</v>
      </c>
      <c r="C59" s="12" t="s">
        <v>4</v>
      </c>
      <c r="D59" s="42">
        <f t="shared" si="4"/>
        <v>196.771</v>
      </c>
      <c r="E59" s="9">
        <v>16</v>
      </c>
      <c r="F59" s="34">
        <f t="shared" si="1"/>
        <v>180.771</v>
      </c>
      <c r="G59" s="51"/>
      <c r="H59" s="51">
        <v>6.781</v>
      </c>
      <c r="I59" s="76">
        <f t="shared" si="2"/>
        <v>6.781</v>
      </c>
      <c r="J59" s="51">
        <v>14.9</v>
      </c>
      <c r="K59" s="51">
        <v>6.3</v>
      </c>
      <c r="L59" s="76">
        <f>J59+K59</f>
        <v>21.2</v>
      </c>
      <c r="M59" s="51">
        <v>14.3</v>
      </c>
      <c r="N59" s="51">
        <v>8</v>
      </c>
      <c r="O59" s="51">
        <v>7.6</v>
      </c>
      <c r="P59" s="51">
        <v>12.7</v>
      </c>
      <c r="Q59" s="51">
        <v>2.7</v>
      </c>
      <c r="R59" s="51">
        <v>0.6</v>
      </c>
      <c r="S59" s="51">
        <v>7.9</v>
      </c>
      <c r="T59" s="51">
        <v>4</v>
      </c>
      <c r="U59" s="51">
        <v>12.4</v>
      </c>
      <c r="V59" s="55"/>
      <c r="W59" s="51">
        <v>8.8</v>
      </c>
      <c r="X59" s="51">
        <v>0.8</v>
      </c>
      <c r="Y59" s="76">
        <f>M59+N59+O59+P59+Q59+R59+S59+T59+U59+V59+W59+X59</f>
        <v>79.8</v>
      </c>
      <c r="Z59" s="51">
        <v>20.8</v>
      </c>
      <c r="AA59" s="51">
        <v>3.69</v>
      </c>
      <c r="AB59" s="51"/>
      <c r="AC59" s="76">
        <f t="shared" si="3"/>
        <v>24.490000000000002</v>
      </c>
      <c r="AD59" s="36">
        <v>48.5</v>
      </c>
      <c r="AE59" s="82">
        <f t="shared" si="9"/>
        <v>48.5</v>
      </c>
      <c r="AF59" s="36"/>
      <c r="AG59" s="82"/>
    </row>
    <row r="60" spans="1:33" s="73" customFormat="1" ht="19.5" customHeight="1">
      <c r="A60" s="129"/>
      <c r="B60" s="135" t="s">
        <v>74</v>
      </c>
      <c r="C60" s="113" t="s">
        <v>4</v>
      </c>
      <c r="D60" s="114">
        <f t="shared" si="4"/>
        <v>106.60000000000001</v>
      </c>
      <c r="E60" s="69">
        <v>6.4</v>
      </c>
      <c r="F60" s="85">
        <f t="shared" si="1"/>
        <v>100.2</v>
      </c>
      <c r="G60" s="51"/>
      <c r="H60" s="51">
        <v>5.5</v>
      </c>
      <c r="I60" s="76">
        <f t="shared" si="2"/>
        <v>5.5</v>
      </c>
      <c r="J60" s="51">
        <v>12.8</v>
      </c>
      <c r="K60" s="51">
        <v>6.2</v>
      </c>
      <c r="L60" s="76">
        <f>J60+K60</f>
        <v>19</v>
      </c>
      <c r="M60" s="51">
        <v>13.2</v>
      </c>
      <c r="N60" s="51">
        <v>3.2</v>
      </c>
      <c r="O60" s="51">
        <v>3</v>
      </c>
      <c r="P60" s="51">
        <v>6.2</v>
      </c>
      <c r="Q60" s="51">
        <v>1.1</v>
      </c>
      <c r="R60" s="51">
        <v>0.6</v>
      </c>
      <c r="S60" s="51">
        <v>3.1</v>
      </c>
      <c r="T60" s="51">
        <v>3</v>
      </c>
      <c r="U60" s="51">
        <v>5</v>
      </c>
      <c r="V60" s="51"/>
      <c r="W60" s="51">
        <v>3.5</v>
      </c>
      <c r="X60" s="51">
        <v>0.7</v>
      </c>
      <c r="Y60" s="76">
        <f>M60+N60+O60+P60+Q60+R60+S60+T60+U60+V60+W60+X60</f>
        <v>42.60000000000001</v>
      </c>
      <c r="Z60" s="51">
        <v>7.6</v>
      </c>
      <c r="AA60" s="51">
        <v>1</v>
      </c>
      <c r="AB60" s="51"/>
      <c r="AC60" s="76">
        <f t="shared" si="3"/>
        <v>8.6</v>
      </c>
      <c r="AD60" s="51">
        <v>24.5</v>
      </c>
      <c r="AE60" s="82">
        <f t="shared" si="9"/>
        <v>24.5</v>
      </c>
      <c r="AF60" s="50"/>
      <c r="AG60" s="82"/>
    </row>
    <row r="61" spans="1:33" ht="19.5" customHeight="1">
      <c r="A61" s="130"/>
      <c r="B61" s="136"/>
      <c r="C61" s="12" t="s">
        <v>2</v>
      </c>
      <c r="D61" s="42">
        <f>D60/D59*100</f>
        <v>54.17464971972497</v>
      </c>
      <c r="E61" s="40">
        <f>E60/E59*100</f>
        <v>40</v>
      </c>
      <c r="F61" s="85">
        <f>F60/F59*100</f>
        <v>55.42924473505153</v>
      </c>
      <c r="G61" s="51"/>
      <c r="H61" s="51">
        <f>H60/H59*100</f>
        <v>81.1089809762572</v>
      </c>
      <c r="I61" s="76">
        <f>I60/I59*100</f>
        <v>81.1089809762572</v>
      </c>
      <c r="J61" s="51">
        <f>J60/J59*100</f>
        <v>85.90604026845638</v>
      </c>
      <c r="K61" s="51">
        <f>K60/K59*100</f>
        <v>98.41269841269842</v>
      </c>
      <c r="L61" s="76">
        <f>L60/L59*100</f>
        <v>89.62264150943396</v>
      </c>
      <c r="M61" s="51">
        <f aca="true" t="shared" si="10" ref="M61:AD61">M60/M59*100</f>
        <v>92.3076923076923</v>
      </c>
      <c r="N61" s="51">
        <f t="shared" si="10"/>
        <v>40</v>
      </c>
      <c r="O61" s="51">
        <f t="shared" si="10"/>
        <v>39.473684210526315</v>
      </c>
      <c r="P61" s="51">
        <f t="shared" si="10"/>
        <v>48.818897637795274</v>
      </c>
      <c r="Q61" s="51">
        <f t="shared" si="10"/>
        <v>40.74074074074075</v>
      </c>
      <c r="R61" s="51">
        <f t="shared" si="10"/>
        <v>100</v>
      </c>
      <c r="S61" s="51">
        <f t="shared" si="10"/>
        <v>39.24050632911392</v>
      </c>
      <c r="T61" s="51">
        <f t="shared" si="10"/>
        <v>75</v>
      </c>
      <c r="U61" s="51">
        <f t="shared" si="10"/>
        <v>40.32258064516129</v>
      </c>
      <c r="V61" s="51"/>
      <c r="W61" s="51">
        <f>W60/W59*100</f>
        <v>39.77272727272727</v>
      </c>
      <c r="X61" s="51">
        <f>X60/X59*100</f>
        <v>87.49999999999999</v>
      </c>
      <c r="Y61" s="76">
        <f>Y60/Y59*100</f>
        <v>53.38345864661655</v>
      </c>
      <c r="Z61" s="51">
        <f t="shared" si="10"/>
        <v>36.53846153846153</v>
      </c>
      <c r="AA61" s="51">
        <f t="shared" si="10"/>
        <v>27.10027100271003</v>
      </c>
      <c r="AB61" s="51"/>
      <c r="AC61" s="76">
        <f t="shared" si="10"/>
        <v>35.11637403021641</v>
      </c>
      <c r="AD61" s="51">
        <f t="shared" si="10"/>
        <v>50.51546391752577</v>
      </c>
      <c r="AE61" s="76">
        <f t="shared" si="9"/>
        <v>50.51546391752577</v>
      </c>
      <c r="AF61" s="51"/>
      <c r="AG61" s="78"/>
    </row>
    <row r="62" spans="1:33" ht="33.75" customHeight="1">
      <c r="A62" s="19"/>
      <c r="B62" s="11" t="s">
        <v>45</v>
      </c>
      <c r="C62" s="12" t="s">
        <v>9</v>
      </c>
      <c r="D62" s="42">
        <f t="shared" si="4"/>
        <v>19.740000000000002</v>
      </c>
      <c r="E62" s="38">
        <v>3.4</v>
      </c>
      <c r="F62" s="34">
        <f t="shared" si="1"/>
        <v>16.340000000000003</v>
      </c>
      <c r="G62" s="51"/>
      <c r="H62" s="51">
        <v>0.624</v>
      </c>
      <c r="I62" s="76">
        <f t="shared" si="2"/>
        <v>0.624</v>
      </c>
      <c r="J62" s="51">
        <v>0.9</v>
      </c>
      <c r="K62" s="51">
        <v>1</v>
      </c>
      <c r="L62" s="76">
        <f>J62+K62</f>
        <v>1.9</v>
      </c>
      <c r="M62" s="51">
        <v>1.09</v>
      </c>
      <c r="N62" s="51">
        <v>0.4</v>
      </c>
      <c r="O62" s="51">
        <v>0.55</v>
      </c>
      <c r="P62" s="51">
        <v>1.6</v>
      </c>
      <c r="Q62" s="51">
        <v>0.16</v>
      </c>
      <c r="R62" s="51">
        <v>0.16</v>
      </c>
      <c r="S62" s="51">
        <v>0.92</v>
      </c>
      <c r="T62" s="51">
        <v>0.3</v>
      </c>
      <c r="U62" s="51">
        <v>0.468</v>
      </c>
      <c r="V62" s="55"/>
      <c r="W62" s="51">
        <v>0.4</v>
      </c>
      <c r="X62" s="51">
        <v>0.552</v>
      </c>
      <c r="Y62" s="76">
        <f>M62+N62+O62+P62+Q62+R62+S62+T62+U62+V62+W62+X62</f>
        <v>6.600000000000001</v>
      </c>
      <c r="Z62" s="51">
        <v>2.736</v>
      </c>
      <c r="AA62" s="51">
        <v>0.48</v>
      </c>
      <c r="AB62" s="55"/>
      <c r="AC62" s="76">
        <f t="shared" si="3"/>
        <v>3.216</v>
      </c>
      <c r="AD62" s="35">
        <v>4</v>
      </c>
      <c r="AE62" s="76">
        <f t="shared" si="9"/>
        <v>4</v>
      </c>
      <c r="AF62" s="35"/>
      <c r="AG62" s="78"/>
    </row>
    <row r="63" spans="1:33" ht="19.5" customHeight="1">
      <c r="A63" s="129"/>
      <c r="B63" s="131" t="s">
        <v>46</v>
      </c>
      <c r="C63" s="9" t="s">
        <v>8</v>
      </c>
      <c r="D63" s="45">
        <f t="shared" si="4"/>
        <v>1</v>
      </c>
      <c r="E63" s="9"/>
      <c r="F63" s="44">
        <f>I63+L63+Y63+AC63+AE63+AG63</f>
        <v>1</v>
      </c>
      <c r="G63" s="51"/>
      <c r="H63" s="51"/>
      <c r="I63" s="76"/>
      <c r="J63" s="51"/>
      <c r="K63" s="51"/>
      <c r="L63" s="76"/>
      <c r="M63" s="51"/>
      <c r="N63" s="51"/>
      <c r="O63" s="51"/>
      <c r="P63" s="52">
        <v>1</v>
      </c>
      <c r="Q63" s="51"/>
      <c r="R63" s="51"/>
      <c r="S63" s="51"/>
      <c r="T63" s="51"/>
      <c r="U63" s="51"/>
      <c r="V63" s="51"/>
      <c r="W63" s="51"/>
      <c r="X63" s="51"/>
      <c r="Y63" s="78">
        <f>M63+N63+O63+P63+Q63+R63+S63+T63+U63+V63+W63+X63</f>
        <v>1</v>
      </c>
      <c r="Z63" s="51"/>
      <c r="AA63" s="51"/>
      <c r="AB63" s="51"/>
      <c r="AC63" s="76"/>
      <c r="AD63" s="36"/>
      <c r="AE63" s="82"/>
      <c r="AF63" s="36"/>
      <c r="AG63" s="78"/>
    </row>
    <row r="64" spans="1:33" ht="27" customHeight="1">
      <c r="A64" s="130"/>
      <c r="B64" s="132"/>
      <c r="C64" s="9" t="s">
        <v>9</v>
      </c>
      <c r="D64" s="106">
        <f t="shared" si="4"/>
        <v>0.96</v>
      </c>
      <c r="E64" s="107"/>
      <c r="F64" s="105">
        <f t="shared" si="1"/>
        <v>0.96</v>
      </c>
      <c r="G64" s="51"/>
      <c r="H64" s="51"/>
      <c r="I64" s="76"/>
      <c r="J64" s="51"/>
      <c r="K64" s="51"/>
      <c r="L64" s="76"/>
      <c r="M64" s="51"/>
      <c r="N64" s="51"/>
      <c r="O64" s="51"/>
      <c r="P64" s="55">
        <v>0.96</v>
      </c>
      <c r="Q64" s="51"/>
      <c r="R64" s="51"/>
      <c r="S64" s="51"/>
      <c r="T64" s="51"/>
      <c r="U64" s="51"/>
      <c r="V64" s="51"/>
      <c r="W64" s="51"/>
      <c r="X64" s="51"/>
      <c r="Y64" s="104">
        <f>M64+N64+O64+P64+Q64+R64+S64+T64+U64+V64+W64+X64</f>
        <v>0.96</v>
      </c>
      <c r="Z64" s="51"/>
      <c r="AA64" s="51"/>
      <c r="AB64" s="51"/>
      <c r="AC64" s="76"/>
      <c r="AD64" s="35"/>
      <c r="AE64" s="76"/>
      <c r="AF64" s="35"/>
      <c r="AG64" s="78"/>
    </row>
    <row r="65" spans="1:33" ht="28.5" customHeight="1">
      <c r="A65" s="19"/>
      <c r="B65" s="11" t="s">
        <v>90</v>
      </c>
      <c r="C65" s="9"/>
      <c r="D65" s="42"/>
      <c r="E65" s="9"/>
      <c r="F65" s="34"/>
      <c r="G65" s="51"/>
      <c r="H65" s="51"/>
      <c r="I65" s="76"/>
      <c r="J65" s="51"/>
      <c r="K65" s="51"/>
      <c r="L65" s="76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77"/>
      <c r="Z65" s="51"/>
      <c r="AA65" s="51"/>
      <c r="AB65" s="51"/>
      <c r="AC65" s="76"/>
      <c r="AD65" s="36"/>
      <c r="AE65" s="82"/>
      <c r="AF65" s="36"/>
      <c r="AG65" s="82"/>
    </row>
    <row r="66" spans="1:34" ht="30.75" customHeight="1">
      <c r="A66" s="19"/>
      <c r="B66" s="11" t="s">
        <v>47</v>
      </c>
      <c r="C66" s="9" t="s">
        <v>98</v>
      </c>
      <c r="D66" s="42">
        <f t="shared" si="4"/>
        <v>1673.5</v>
      </c>
      <c r="E66" s="38">
        <v>765</v>
      </c>
      <c r="F66" s="34">
        <f t="shared" si="1"/>
        <v>908.5</v>
      </c>
      <c r="G66" s="51">
        <v>0</v>
      </c>
      <c r="H66" s="51">
        <v>21.8</v>
      </c>
      <c r="I66" s="76">
        <f t="shared" si="2"/>
        <v>21.8</v>
      </c>
      <c r="J66" s="51">
        <v>91</v>
      </c>
      <c r="K66" s="51">
        <v>22</v>
      </c>
      <c r="L66" s="76">
        <f>J66+K66</f>
        <v>113</v>
      </c>
      <c r="M66" s="51">
        <f>ROUND($Y66*13.3%,1)</f>
        <v>29.7</v>
      </c>
      <c r="N66" s="51">
        <f>ROUND($Y66*11.9%,1)</f>
        <v>26.6</v>
      </c>
      <c r="O66" s="51">
        <f>ROUND($Y66*10.5%,1)</f>
        <v>23.4</v>
      </c>
      <c r="P66" s="51">
        <f>ROUND($Y66*25.3%,1)</f>
        <v>56.5</v>
      </c>
      <c r="Q66" s="51">
        <f>ROUND($Y66*5.9%,1)</f>
        <v>13.2</v>
      </c>
      <c r="R66" s="51"/>
      <c r="S66" s="51">
        <f>ROUND($Y66*18%,1)</f>
        <v>40.2</v>
      </c>
      <c r="T66" s="51">
        <f>ROUND($Y66*5.5%,1)</f>
        <v>12.3</v>
      </c>
      <c r="U66" s="51">
        <f>ROUND($Y66*4.6%,1)</f>
        <v>10.3</v>
      </c>
      <c r="V66" s="51"/>
      <c r="W66" s="51">
        <f>ROUND($Y66*0.5%,1)</f>
        <v>1.1</v>
      </c>
      <c r="X66" s="51">
        <f>ROUND($Y66*4.42%,1)</f>
        <v>9.9</v>
      </c>
      <c r="Y66" s="76">
        <v>223.2</v>
      </c>
      <c r="Z66" s="51">
        <v>68.5</v>
      </c>
      <c r="AA66" s="51">
        <v>8</v>
      </c>
      <c r="AB66" s="53"/>
      <c r="AC66" s="76">
        <f t="shared" si="3"/>
        <v>76.5</v>
      </c>
      <c r="AD66" s="35">
        <v>474</v>
      </c>
      <c r="AE66" s="76">
        <f>AD66</f>
        <v>474</v>
      </c>
      <c r="AF66" s="35"/>
      <c r="AG66" s="82"/>
      <c r="AH66" s="119"/>
    </row>
    <row r="67" spans="1:34" ht="30.75" customHeight="1">
      <c r="A67" s="19"/>
      <c r="B67" s="11" t="s">
        <v>77</v>
      </c>
      <c r="C67" s="9" t="s">
        <v>98</v>
      </c>
      <c r="D67" s="42">
        <f t="shared" si="4"/>
        <v>1673.5</v>
      </c>
      <c r="E67" s="38">
        <v>765</v>
      </c>
      <c r="F67" s="34">
        <f t="shared" si="1"/>
        <v>908.5</v>
      </c>
      <c r="G67" s="51">
        <v>0</v>
      </c>
      <c r="H67" s="51">
        <v>21.8</v>
      </c>
      <c r="I67" s="76">
        <f>G67+H67</f>
        <v>21.8</v>
      </c>
      <c r="J67" s="51">
        <v>91</v>
      </c>
      <c r="K67" s="51">
        <v>22</v>
      </c>
      <c r="L67" s="76">
        <f>J67+K67</f>
        <v>113</v>
      </c>
      <c r="M67" s="51">
        <f>ROUND($Y67*13.3%,1)</f>
        <v>29.7</v>
      </c>
      <c r="N67" s="51">
        <f>ROUND($Y67*11.9%,1)</f>
        <v>26.6</v>
      </c>
      <c r="O67" s="51">
        <f>ROUND($Y67*10.5%,1)</f>
        <v>23.4</v>
      </c>
      <c r="P67" s="51">
        <f>ROUND($Y67*25.3%,1)</f>
        <v>56.5</v>
      </c>
      <c r="Q67" s="51">
        <f>ROUND($Y67*5.9%,1)</f>
        <v>13.2</v>
      </c>
      <c r="R67" s="51"/>
      <c r="S67" s="51">
        <f>ROUND($Y67*18%,1)</f>
        <v>40.2</v>
      </c>
      <c r="T67" s="51">
        <f>ROUND($Y67*5.5%,1)</f>
        <v>12.3</v>
      </c>
      <c r="U67" s="51">
        <f>ROUND($Y67*4.6%,1)</f>
        <v>10.3</v>
      </c>
      <c r="V67" s="51"/>
      <c r="W67" s="51">
        <f>ROUND($Y67*0.5%,1)</f>
        <v>1.1</v>
      </c>
      <c r="X67" s="51">
        <f>ROUND($Y67*4.42%,1)</f>
        <v>9.9</v>
      </c>
      <c r="Y67" s="76">
        <v>223.2</v>
      </c>
      <c r="Z67" s="51">
        <v>68.5</v>
      </c>
      <c r="AA67" s="51">
        <v>8</v>
      </c>
      <c r="AB67" s="53"/>
      <c r="AC67" s="76">
        <f>Z67+AA67+AB67</f>
        <v>76.5</v>
      </c>
      <c r="AD67" s="35">
        <v>474</v>
      </c>
      <c r="AE67" s="76">
        <f>AD67</f>
        <v>474</v>
      </c>
      <c r="AF67" s="35"/>
      <c r="AG67" s="82"/>
      <c r="AH67" s="119"/>
    </row>
    <row r="68" spans="1:34" ht="33" customHeight="1">
      <c r="A68" s="19"/>
      <c r="B68" s="11" t="s">
        <v>48</v>
      </c>
      <c r="C68" s="9" t="s">
        <v>98</v>
      </c>
      <c r="D68" s="42">
        <f t="shared" si="4"/>
        <v>1761.1</v>
      </c>
      <c r="E68" s="38">
        <v>765</v>
      </c>
      <c r="F68" s="34">
        <f>I68+L68+Y68+AC68+AE68+AG68</f>
        <v>996.0999999999999</v>
      </c>
      <c r="G68" s="51">
        <v>85.1</v>
      </c>
      <c r="H68" s="51">
        <v>21.8</v>
      </c>
      <c r="I68" s="76">
        <f t="shared" si="2"/>
        <v>106.89999999999999</v>
      </c>
      <c r="J68" s="51">
        <v>91</v>
      </c>
      <c r="K68" s="51">
        <v>22</v>
      </c>
      <c r="L68" s="76">
        <f>J68+K68</f>
        <v>113</v>
      </c>
      <c r="M68" s="51">
        <v>29.7</v>
      </c>
      <c r="N68" s="51">
        <v>26.6</v>
      </c>
      <c r="O68" s="51">
        <v>23.4</v>
      </c>
      <c r="P68" s="51">
        <v>56.5</v>
      </c>
      <c r="Q68" s="51">
        <v>13.2</v>
      </c>
      <c r="R68" s="51"/>
      <c r="S68" s="51">
        <v>40.2</v>
      </c>
      <c r="T68" s="51">
        <v>12.3</v>
      </c>
      <c r="U68" s="51">
        <v>10.3</v>
      </c>
      <c r="V68" s="51"/>
      <c r="W68" s="51">
        <v>1.1</v>
      </c>
      <c r="X68" s="51">
        <v>11.4</v>
      </c>
      <c r="Y68" s="76">
        <v>224.7</v>
      </c>
      <c r="Z68" s="51">
        <v>69.5</v>
      </c>
      <c r="AA68" s="51">
        <v>8</v>
      </c>
      <c r="AB68" s="53"/>
      <c r="AC68" s="76">
        <f t="shared" si="3"/>
        <v>77.5</v>
      </c>
      <c r="AD68" s="35">
        <v>474</v>
      </c>
      <c r="AE68" s="76">
        <f>AD68</f>
        <v>474</v>
      </c>
      <c r="AF68" s="35"/>
      <c r="AG68" s="82"/>
      <c r="AH68" s="119"/>
    </row>
    <row r="69" spans="1:33" ht="30.75" customHeight="1">
      <c r="A69" s="19"/>
      <c r="B69" s="11" t="s">
        <v>76</v>
      </c>
      <c r="C69" s="9" t="s">
        <v>98</v>
      </c>
      <c r="D69" s="42">
        <f t="shared" si="4"/>
        <v>87.6</v>
      </c>
      <c r="E69" s="38"/>
      <c r="F69" s="34">
        <f t="shared" si="1"/>
        <v>87.6</v>
      </c>
      <c r="G69" s="51">
        <v>85.1</v>
      </c>
      <c r="H69" s="51"/>
      <c r="I69" s="76">
        <f t="shared" si="2"/>
        <v>85.1</v>
      </c>
      <c r="J69" s="51"/>
      <c r="K69" s="51"/>
      <c r="L69" s="76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>
        <v>1.5</v>
      </c>
      <c r="Y69" s="76">
        <f>M69+N69+O69+P69+Q69+R69+S69+T69+U69+V69+W69+X69</f>
        <v>1.5</v>
      </c>
      <c r="Z69" s="51">
        <v>1</v>
      </c>
      <c r="AA69" s="51"/>
      <c r="AB69" s="51"/>
      <c r="AC69" s="76">
        <f t="shared" si="3"/>
        <v>1</v>
      </c>
      <c r="AD69" s="36"/>
      <c r="AE69" s="76"/>
      <c r="AF69" s="36"/>
      <c r="AG69" s="82"/>
    </row>
    <row r="70" spans="1:33" ht="32.25" customHeight="1">
      <c r="A70" s="23"/>
      <c r="B70" s="11" t="s">
        <v>49</v>
      </c>
      <c r="C70" s="9" t="s">
        <v>98</v>
      </c>
      <c r="D70" s="42">
        <f t="shared" si="4"/>
        <v>0</v>
      </c>
      <c r="E70" s="38"/>
      <c r="F70" s="34">
        <f t="shared" si="1"/>
        <v>0</v>
      </c>
      <c r="G70" s="51"/>
      <c r="H70" s="51"/>
      <c r="I70" s="76"/>
      <c r="J70" s="51"/>
      <c r="K70" s="51"/>
      <c r="L70" s="76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76">
        <f>M70+N70+O70+P70+Q70+R70+S70+T70+U70+V70+W70+X70</f>
        <v>0</v>
      </c>
      <c r="Z70" s="51"/>
      <c r="AA70" s="51"/>
      <c r="AB70" s="51"/>
      <c r="AC70" s="76"/>
      <c r="AD70" s="36"/>
      <c r="AE70" s="76"/>
      <c r="AF70" s="36"/>
      <c r="AG70" s="82"/>
    </row>
    <row r="71" spans="1:34" ht="33" customHeight="1">
      <c r="A71" s="23"/>
      <c r="B71" s="11" t="s">
        <v>50</v>
      </c>
      <c r="C71" s="9" t="s">
        <v>98</v>
      </c>
      <c r="D71" s="42">
        <f t="shared" si="4"/>
        <v>1705.5</v>
      </c>
      <c r="E71" s="38">
        <v>765</v>
      </c>
      <c r="F71" s="34">
        <f>I71+L71+Y71+AC71+AE71+AG71</f>
        <v>940.5</v>
      </c>
      <c r="G71" s="51">
        <v>85.1</v>
      </c>
      <c r="H71" s="51">
        <v>21.8</v>
      </c>
      <c r="I71" s="76">
        <f>G71+H71</f>
        <v>106.89999999999999</v>
      </c>
      <c r="J71" s="51">
        <v>87</v>
      </c>
      <c r="K71" s="51">
        <v>19</v>
      </c>
      <c r="L71" s="76">
        <f aca="true" t="shared" si="11" ref="L71:L87">J71+K71</f>
        <v>106</v>
      </c>
      <c r="M71" s="51">
        <f>M68-M73</f>
        <v>28.2</v>
      </c>
      <c r="N71" s="51">
        <f aca="true" t="shared" si="12" ref="N71:W71">N68-N73</f>
        <v>25</v>
      </c>
      <c r="O71" s="51">
        <f t="shared" si="12"/>
        <v>22.099999999999998</v>
      </c>
      <c r="P71" s="51">
        <f t="shared" si="12"/>
        <v>53.2</v>
      </c>
      <c r="Q71" s="51">
        <f t="shared" si="12"/>
        <v>12.399999999999999</v>
      </c>
      <c r="R71" s="51"/>
      <c r="S71" s="51">
        <f t="shared" si="12"/>
        <v>37.900000000000006</v>
      </c>
      <c r="T71" s="51">
        <f t="shared" si="12"/>
        <v>11.600000000000001</v>
      </c>
      <c r="U71" s="51">
        <f t="shared" si="12"/>
        <v>9.5</v>
      </c>
      <c r="V71" s="51"/>
      <c r="W71" s="51">
        <f t="shared" si="12"/>
        <v>1</v>
      </c>
      <c r="X71" s="51">
        <f>X68-X73</f>
        <v>10.8</v>
      </c>
      <c r="Y71" s="76">
        <v>211.7</v>
      </c>
      <c r="Z71" s="51">
        <v>59.6</v>
      </c>
      <c r="AA71" s="51">
        <v>6.9</v>
      </c>
      <c r="AB71" s="55"/>
      <c r="AC71" s="76">
        <f aca="true" t="shared" si="13" ref="AC71:AC87">Z71+AA71+AB71</f>
        <v>66.5</v>
      </c>
      <c r="AD71" s="125">
        <v>449.4</v>
      </c>
      <c r="AE71" s="82">
        <f>AD71</f>
        <v>449.4</v>
      </c>
      <c r="AF71" s="36"/>
      <c r="AG71" s="82"/>
      <c r="AH71" s="119"/>
    </row>
    <row r="72" spans="1:34" ht="30.75" customHeight="1">
      <c r="A72" s="23"/>
      <c r="B72" s="11" t="s">
        <v>75</v>
      </c>
      <c r="C72" s="9" t="s">
        <v>98</v>
      </c>
      <c r="D72" s="42">
        <f t="shared" si="4"/>
        <v>888.2</v>
      </c>
      <c r="E72" s="38">
        <v>196</v>
      </c>
      <c r="F72" s="34">
        <f aca="true" t="shared" si="14" ref="F72:F87">I72+L72+Y72+AC72+AE72+AG72</f>
        <v>692.2</v>
      </c>
      <c r="G72" s="51">
        <v>85.1</v>
      </c>
      <c r="H72" s="51">
        <v>10.5</v>
      </c>
      <c r="I72" s="76">
        <f aca="true" t="shared" si="15" ref="I72:I87">G72+H72</f>
        <v>95.6</v>
      </c>
      <c r="J72" s="51">
        <v>81</v>
      </c>
      <c r="K72" s="51">
        <v>9</v>
      </c>
      <c r="L72" s="76">
        <f t="shared" si="11"/>
        <v>90</v>
      </c>
      <c r="M72" s="51">
        <f>ROUND($Y$72*13.9%,1)</f>
        <v>22.2</v>
      </c>
      <c r="N72" s="51">
        <f>ROUND($Y$72*12.7%,1)</f>
        <v>20.3</v>
      </c>
      <c r="O72" s="51">
        <f>ROUND($Y$72*10.3%,1)</f>
        <v>16.5</v>
      </c>
      <c r="P72" s="51">
        <f>ROUND($Y$72*28.38%,1)</f>
        <v>45.4</v>
      </c>
      <c r="Q72" s="51">
        <f>ROUND($Y$72*7.2%,1)</f>
        <v>11.5</v>
      </c>
      <c r="R72" s="51"/>
      <c r="S72" s="51">
        <f>ROUND($Y$72*17.2%,1)</f>
        <v>27.5</v>
      </c>
      <c r="T72" s="51">
        <f>ROUND($Y$72*5%,1)</f>
        <v>8</v>
      </c>
      <c r="U72" s="51">
        <f>ROUND($Y$72*5%,1)</f>
        <v>8</v>
      </c>
      <c r="V72" s="51"/>
      <c r="W72" s="51">
        <f>ROUND($Y$72*0.4%,1)</f>
        <v>0.6</v>
      </c>
      <c r="X72" s="51"/>
      <c r="Y72" s="76">
        <v>160</v>
      </c>
      <c r="Z72" s="51">
        <v>46.6</v>
      </c>
      <c r="AA72" s="51">
        <v>5.4</v>
      </c>
      <c r="AB72" s="51"/>
      <c r="AC72" s="76">
        <f t="shared" si="13"/>
        <v>52</v>
      </c>
      <c r="AD72" s="36">
        <v>294.6</v>
      </c>
      <c r="AE72" s="82">
        <f>AD72</f>
        <v>294.6</v>
      </c>
      <c r="AF72" s="36"/>
      <c r="AG72" s="82"/>
      <c r="AH72" s="119"/>
    </row>
    <row r="73" spans="1:34" ht="30.75" customHeight="1">
      <c r="A73" s="23"/>
      <c r="B73" s="11" t="s">
        <v>51</v>
      </c>
      <c r="C73" s="9" t="s">
        <v>98</v>
      </c>
      <c r="D73" s="42">
        <f aca="true" t="shared" si="16" ref="D73:D87">F73+E73</f>
        <v>55.6</v>
      </c>
      <c r="E73" s="9">
        <v>0</v>
      </c>
      <c r="F73" s="34">
        <f t="shared" si="14"/>
        <v>55.6</v>
      </c>
      <c r="G73" s="51"/>
      <c r="H73" s="51"/>
      <c r="I73" s="76"/>
      <c r="J73" s="51">
        <v>4</v>
      </c>
      <c r="K73" s="51">
        <v>3</v>
      </c>
      <c r="L73" s="76">
        <f t="shared" si="11"/>
        <v>7</v>
      </c>
      <c r="M73" s="51">
        <f>ROUND($Y$73*11.2%,1)</f>
        <v>1.5</v>
      </c>
      <c r="N73" s="51">
        <f>ROUND($Y$73*12.5%,1)</f>
        <v>1.6</v>
      </c>
      <c r="O73" s="51">
        <f>ROUND($Y$73*9.7%,1)</f>
        <v>1.3</v>
      </c>
      <c r="P73" s="51">
        <f>ROUND($Y$73*25.5%,1)</f>
        <v>3.3</v>
      </c>
      <c r="Q73" s="51">
        <f>ROUND($Y$73*5.9%,1)</f>
        <v>0.8</v>
      </c>
      <c r="R73" s="51"/>
      <c r="S73" s="51">
        <f>ROUND($Y$73*18%,1)</f>
        <v>2.3</v>
      </c>
      <c r="T73" s="51">
        <f>ROUND($Y$73*5.5%,1)</f>
        <v>0.7</v>
      </c>
      <c r="U73" s="51">
        <f>ROUND($Y$73*5.9%,1)</f>
        <v>0.8</v>
      </c>
      <c r="V73" s="51"/>
      <c r="W73" s="51">
        <f>ROUND($Y$73*0.5%,1)</f>
        <v>0.1</v>
      </c>
      <c r="X73" s="51">
        <f>ROUND($Y$73*4.5%,1)</f>
        <v>0.6</v>
      </c>
      <c r="Y73" s="76">
        <v>13</v>
      </c>
      <c r="Z73" s="55">
        <v>9.9</v>
      </c>
      <c r="AA73" s="55">
        <v>1.1</v>
      </c>
      <c r="AB73" s="53"/>
      <c r="AC73" s="76">
        <f t="shared" si="13"/>
        <v>11</v>
      </c>
      <c r="AD73" s="125">
        <v>24.6</v>
      </c>
      <c r="AE73" s="82">
        <f>AD73</f>
        <v>24.6</v>
      </c>
      <c r="AF73" s="36"/>
      <c r="AG73" s="82"/>
      <c r="AH73" s="119"/>
    </row>
    <row r="74" spans="1:33" s="117" customFormat="1" ht="19.5" customHeight="1">
      <c r="A74" s="115"/>
      <c r="B74" s="116" t="s">
        <v>52</v>
      </c>
      <c r="C74" s="41" t="s">
        <v>2</v>
      </c>
      <c r="D74" s="42">
        <f>D73/D66*100</f>
        <v>3.322378249178369</v>
      </c>
      <c r="E74" s="40">
        <f>E73/E66*100</f>
        <v>0</v>
      </c>
      <c r="F74" s="118">
        <f>F73/F66*100</f>
        <v>6.119977985690699</v>
      </c>
      <c r="G74" s="40"/>
      <c r="H74" s="40"/>
      <c r="I74" s="126"/>
      <c r="J74" s="40">
        <f>J73/J66*100</f>
        <v>4.395604395604396</v>
      </c>
      <c r="K74" s="40">
        <f>K73/K66*100</f>
        <v>13.636363636363635</v>
      </c>
      <c r="L74" s="126">
        <f>L73/L66*100</f>
        <v>6.1946902654867255</v>
      </c>
      <c r="M74" s="40">
        <f>M73/M66*100</f>
        <v>5.05050505050505</v>
      </c>
      <c r="N74" s="40">
        <f aca="true" t="shared" si="17" ref="N74:X74">N73/N66*100</f>
        <v>6.015037593984962</v>
      </c>
      <c r="O74" s="40">
        <f t="shared" si="17"/>
        <v>5.555555555555556</v>
      </c>
      <c r="P74" s="40">
        <f t="shared" si="17"/>
        <v>5.84070796460177</v>
      </c>
      <c r="Q74" s="40">
        <f t="shared" si="17"/>
        <v>6.060606060606061</v>
      </c>
      <c r="R74" s="40"/>
      <c r="S74" s="40">
        <f t="shared" si="17"/>
        <v>5.721393034825869</v>
      </c>
      <c r="T74" s="40">
        <f t="shared" si="17"/>
        <v>5.691056910569105</v>
      </c>
      <c r="U74" s="40">
        <f t="shared" si="17"/>
        <v>7.766990291262135</v>
      </c>
      <c r="V74" s="40"/>
      <c r="W74" s="40">
        <f t="shared" si="17"/>
        <v>9.090909090909092</v>
      </c>
      <c r="X74" s="40">
        <f t="shared" si="17"/>
        <v>6.06060606060606</v>
      </c>
      <c r="Y74" s="126">
        <f aca="true" t="shared" si="18" ref="Y74:AE74">Y73/Y66*100</f>
        <v>5.824372759856631</v>
      </c>
      <c r="Z74" s="40">
        <f t="shared" si="18"/>
        <v>14.452554744525548</v>
      </c>
      <c r="AA74" s="40">
        <f t="shared" si="18"/>
        <v>13.750000000000002</v>
      </c>
      <c r="AB74" s="40" t="e">
        <f t="shared" si="18"/>
        <v>#DIV/0!</v>
      </c>
      <c r="AC74" s="126">
        <f t="shared" si="18"/>
        <v>14.37908496732026</v>
      </c>
      <c r="AD74" s="40">
        <f t="shared" si="18"/>
        <v>5.18987341772152</v>
      </c>
      <c r="AE74" s="126">
        <f t="shared" si="18"/>
        <v>5.18987341772152</v>
      </c>
      <c r="AF74" s="40"/>
      <c r="AG74" s="126"/>
    </row>
    <row r="75" spans="1:33" ht="19.5" customHeight="1">
      <c r="A75" s="23"/>
      <c r="B75" s="11" t="s">
        <v>31</v>
      </c>
      <c r="C75" s="9" t="s">
        <v>8</v>
      </c>
      <c r="D75" s="45">
        <f t="shared" si="16"/>
        <v>21</v>
      </c>
      <c r="E75" s="9">
        <v>0</v>
      </c>
      <c r="F75" s="44">
        <f t="shared" si="14"/>
        <v>21</v>
      </c>
      <c r="G75" s="52">
        <v>0</v>
      </c>
      <c r="H75" s="52">
        <v>0</v>
      </c>
      <c r="I75" s="78">
        <f t="shared" si="15"/>
        <v>0</v>
      </c>
      <c r="J75" s="52">
        <v>11</v>
      </c>
      <c r="K75" s="52">
        <v>5</v>
      </c>
      <c r="L75" s="78">
        <f t="shared" si="11"/>
        <v>16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78">
        <f>M75+N75+O75+P75+Q75+R75+S75+T75+U75+V75+W75+X75</f>
        <v>0</v>
      </c>
      <c r="Z75" s="52">
        <v>5</v>
      </c>
      <c r="AA75" s="52"/>
      <c r="AB75" s="52"/>
      <c r="AC75" s="76">
        <f t="shared" si="13"/>
        <v>5</v>
      </c>
      <c r="AD75" s="36"/>
      <c r="AE75" s="82"/>
      <c r="AF75" s="36"/>
      <c r="AG75" s="82"/>
    </row>
    <row r="76" spans="1:33" ht="19.5" customHeight="1">
      <c r="A76" s="25" t="s">
        <v>78</v>
      </c>
      <c r="B76" s="26" t="s">
        <v>10</v>
      </c>
      <c r="C76" s="9"/>
      <c r="D76" s="34"/>
      <c r="E76" s="34"/>
      <c r="F76" s="34"/>
      <c r="G76" s="34"/>
      <c r="H76" s="34"/>
      <c r="I76" s="127"/>
      <c r="J76" s="34"/>
      <c r="K76" s="34"/>
      <c r="L76" s="127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7"/>
      <c r="Z76" s="34"/>
      <c r="AA76" s="34"/>
      <c r="AB76" s="34"/>
      <c r="AC76" s="127"/>
      <c r="AD76" s="34"/>
      <c r="AE76" s="127"/>
      <c r="AF76" s="34"/>
      <c r="AG76" s="127"/>
    </row>
    <row r="77" spans="1:33" ht="19.5" customHeight="1">
      <c r="A77" s="27"/>
      <c r="B77" s="28" t="s">
        <v>11</v>
      </c>
      <c r="C77" s="29" t="s">
        <v>8</v>
      </c>
      <c r="D77" s="45">
        <f t="shared" si="16"/>
        <v>12</v>
      </c>
      <c r="E77" s="29">
        <v>3</v>
      </c>
      <c r="F77" s="44">
        <f t="shared" si="14"/>
        <v>9</v>
      </c>
      <c r="G77" s="52">
        <v>0</v>
      </c>
      <c r="H77" s="52">
        <v>0</v>
      </c>
      <c r="I77" s="78">
        <f t="shared" si="15"/>
        <v>0</v>
      </c>
      <c r="J77" s="52">
        <v>1</v>
      </c>
      <c r="K77" s="52">
        <v>0</v>
      </c>
      <c r="L77" s="78">
        <f t="shared" si="11"/>
        <v>1</v>
      </c>
      <c r="M77" s="52">
        <v>0</v>
      </c>
      <c r="N77" s="52">
        <v>1</v>
      </c>
      <c r="O77" s="52">
        <v>0</v>
      </c>
      <c r="P77" s="52">
        <v>1</v>
      </c>
      <c r="Q77" s="52">
        <v>1</v>
      </c>
      <c r="R77" s="52"/>
      <c r="S77" s="52">
        <v>1</v>
      </c>
      <c r="T77" s="51"/>
      <c r="U77" s="51"/>
      <c r="V77" s="52"/>
      <c r="W77" s="52"/>
      <c r="X77" s="52">
        <v>0</v>
      </c>
      <c r="Y77" s="78">
        <f>M77+N77+O77+P77+Q77+R77+S77+T77+U77+V77+W77+X77</f>
        <v>4</v>
      </c>
      <c r="Z77" s="52">
        <v>3</v>
      </c>
      <c r="AA77" s="52">
        <v>0</v>
      </c>
      <c r="AB77" s="52"/>
      <c r="AC77" s="78">
        <f t="shared" si="13"/>
        <v>3</v>
      </c>
      <c r="AD77" s="36"/>
      <c r="AE77" s="82"/>
      <c r="AF77" s="36">
        <v>1</v>
      </c>
      <c r="AG77" s="82">
        <f>AF77</f>
        <v>1</v>
      </c>
    </row>
    <row r="78" spans="1:33" ht="19.5" customHeight="1">
      <c r="A78" s="27"/>
      <c r="B78" s="28" t="s">
        <v>104</v>
      </c>
      <c r="C78" s="29"/>
      <c r="D78" s="45">
        <f t="shared" si="16"/>
        <v>2</v>
      </c>
      <c r="E78" s="29">
        <v>0</v>
      </c>
      <c r="F78" s="44">
        <f t="shared" si="14"/>
        <v>2</v>
      </c>
      <c r="G78" s="52"/>
      <c r="H78" s="52"/>
      <c r="I78" s="78">
        <f t="shared" si="15"/>
        <v>0</v>
      </c>
      <c r="J78" s="52">
        <v>0</v>
      </c>
      <c r="K78" s="52"/>
      <c r="L78" s="78">
        <f t="shared" si="11"/>
        <v>0</v>
      </c>
      <c r="M78" s="52"/>
      <c r="N78" s="52">
        <v>0</v>
      </c>
      <c r="O78" s="52"/>
      <c r="P78" s="52">
        <v>0</v>
      </c>
      <c r="Q78" s="52">
        <v>1</v>
      </c>
      <c r="R78" s="52"/>
      <c r="S78" s="52">
        <v>1</v>
      </c>
      <c r="T78" s="51"/>
      <c r="U78" s="51"/>
      <c r="V78" s="51"/>
      <c r="W78" s="51"/>
      <c r="X78" s="51"/>
      <c r="Y78" s="78">
        <f>M78+N78+O78+P78+Q78+R78+S78+T78+U78+V78+W78+X78</f>
        <v>2</v>
      </c>
      <c r="Z78" s="52">
        <v>0</v>
      </c>
      <c r="AA78" s="52">
        <v>0</v>
      </c>
      <c r="AB78" s="52"/>
      <c r="AC78" s="78">
        <f t="shared" si="13"/>
        <v>0</v>
      </c>
      <c r="AD78" s="36"/>
      <c r="AE78" s="82"/>
      <c r="AF78" s="36">
        <v>0</v>
      </c>
      <c r="AG78" s="82">
        <f>AF78</f>
        <v>0</v>
      </c>
    </row>
    <row r="79" spans="1:33" ht="19.5" customHeight="1">
      <c r="A79" s="27"/>
      <c r="B79" s="28" t="s">
        <v>12</v>
      </c>
      <c r="C79" s="29" t="s">
        <v>4</v>
      </c>
      <c r="D79" s="42">
        <f t="shared" si="16"/>
        <v>88.45</v>
      </c>
      <c r="E79" s="29">
        <v>21.2</v>
      </c>
      <c r="F79" s="34">
        <f t="shared" si="14"/>
        <v>67.25</v>
      </c>
      <c r="G79" s="51"/>
      <c r="H79" s="51"/>
      <c r="I79" s="76">
        <f t="shared" si="15"/>
        <v>0</v>
      </c>
      <c r="J79" s="51">
        <v>9.2</v>
      </c>
      <c r="K79" s="51">
        <v>0</v>
      </c>
      <c r="L79" s="76">
        <f t="shared" si="11"/>
        <v>9.2</v>
      </c>
      <c r="M79" s="51"/>
      <c r="N79" s="51">
        <v>1.4</v>
      </c>
      <c r="O79" s="51"/>
      <c r="P79" s="51">
        <v>2.1</v>
      </c>
      <c r="Q79" s="55">
        <v>2.48</v>
      </c>
      <c r="R79" s="51"/>
      <c r="S79" s="51">
        <v>21.2</v>
      </c>
      <c r="T79" s="51"/>
      <c r="U79" s="51"/>
      <c r="V79" s="51"/>
      <c r="W79" s="51"/>
      <c r="X79" s="51"/>
      <c r="Y79" s="76">
        <f>M79+N79+O79+P79+Q79+R79+S79+T79+U79+V79+W79+X79</f>
        <v>27.18</v>
      </c>
      <c r="Z79" s="51">
        <v>5.87</v>
      </c>
      <c r="AA79" s="51"/>
      <c r="AB79" s="51"/>
      <c r="AC79" s="76">
        <f t="shared" si="13"/>
        <v>5.87</v>
      </c>
      <c r="AD79" s="37"/>
      <c r="AE79" s="82"/>
      <c r="AF79" s="37">
        <v>25</v>
      </c>
      <c r="AG79" s="82">
        <f>AF79</f>
        <v>25</v>
      </c>
    </row>
    <row r="80" spans="1:33" ht="19.5" customHeight="1">
      <c r="A80" s="27"/>
      <c r="B80" s="28" t="s">
        <v>44</v>
      </c>
      <c r="C80" s="29" t="s">
        <v>4</v>
      </c>
      <c r="D80" s="42">
        <f t="shared" si="16"/>
        <v>47.61</v>
      </c>
      <c r="E80" s="29">
        <v>0</v>
      </c>
      <c r="F80" s="34">
        <f t="shared" si="14"/>
        <v>47.61</v>
      </c>
      <c r="G80" s="51"/>
      <c r="H80" s="51"/>
      <c r="I80" s="76">
        <f t="shared" si="15"/>
        <v>0</v>
      </c>
      <c r="J80" s="51">
        <v>8.8</v>
      </c>
      <c r="K80" s="51">
        <v>0</v>
      </c>
      <c r="L80" s="76">
        <f t="shared" si="11"/>
        <v>8.8</v>
      </c>
      <c r="M80" s="51"/>
      <c r="N80" s="51">
        <v>0.6</v>
      </c>
      <c r="O80" s="51"/>
      <c r="P80" s="55">
        <v>0.92</v>
      </c>
      <c r="Q80" s="55">
        <v>1.09</v>
      </c>
      <c r="R80" s="51"/>
      <c r="S80" s="51">
        <v>15.7</v>
      </c>
      <c r="T80" s="51"/>
      <c r="U80" s="51"/>
      <c r="V80" s="51"/>
      <c r="W80" s="51"/>
      <c r="X80" s="51"/>
      <c r="Y80" s="76">
        <f>M80+N80+O80+P80+Q80+R80+S80+T80+U80+V80+W80+X80</f>
        <v>18.31</v>
      </c>
      <c r="Z80" s="51">
        <v>0.3</v>
      </c>
      <c r="AA80" s="51"/>
      <c r="AB80" s="51"/>
      <c r="AC80" s="76">
        <f t="shared" si="13"/>
        <v>0.3</v>
      </c>
      <c r="AD80" s="36"/>
      <c r="AE80" s="82"/>
      <c r="AF80" s="36">
        <v>20.2</v>
      </c>
      <c r="AG80" s="82">
        <f>AF80</f>
        <v>20.2</v>
      </c>
    </row>
    <row r="81" spans="1:33" ht="19.5" customHeight="1">
      <c r="A81" s="27"/>
      <c r="B81" s="28" t="s">
        <v>54</v>
      </c>
      <c r="C81" s="30" t="s">
        <v>2</v>
      </c>
      <c r="D81" s="90">
        <f>D80/D79*100</f>
        <v>53.82702091577162</v>
      </c>
      <c r="E81" s="51">
        <f>E80/E79*100</f>
        <v>0</v>
      </c>
      <c r="F81" s="85">
        <f>F80/F79*100</f>
        <v>70.79553903345725</v>
      </c>
      <c r="G81" s="51"/>
      <c r="H81" s="51"/>
      <c r="I81" s="76"/>
      <c r="J81" s="51">
        <f>J80/J79*100</f>
        <v>95.6521739130435</v>
      </c>
      <c r="K81" s="51"/>
      <c r="L81" s="76">
        <f>L80/L79*100</f>
        <v>95.6521739130435</v>
      </c>
      <c r="M81" s="51"/>
      <c r="N81" s="51">
        <f>N80/N79*100</f>
        <v>42.85714285714286</v>
      </c>
      <c r="O81" s="51"/>
      <c r="P81" s="51">
        <f>P80/P79*100</f>
        <v>43.80952380952381</v>
      </c>
      <c r="Q81" s="51">
        <f>Q80/Q79*100</f>
        <v>43.951612903225815</v>
      </c>
      <c r="R81" s="51"/>
      <c r="S81" s="51">
        <f>S80/S79*100</f>
        <v>74.05660377358491</v>
      </c>
      <c r="T81" s="51"/>
      <c r="U81" s="51"/>
      <c r="V81" s="51"/>
      <c r="W81" s="51"/>
      <c r="X81" s="51"/>
      <c r="Y81" s="76">
        <f>Y80/Y79*100</f>
        <v>67.36571008094187</v>
      </c>
      <c r="Z81" s="51">
        <f>Z80/Z79*100</f>
        <v>5.110732538330494</v>
      </c>
      <c r="AA81" s="51"/>
      <c r="AB81" s="51" t="e">
        <f>AB80/AB79*100</f>
        <v>#DIV/0!</v>
      </c>
      <c r="AC81" s="76">
        <f>AC80/AC79*100</f>
        <v>5.110732538330494</v>
      </c>
      <c r="AD81" s="51"/>
      <c r="AE81" s="76"/>
      <c r="AF81" s="51">
        <f>AF80/AF79*100</f>
        <v>80.8</v>
      </c>
      <c r="AG81" s="76">
        <f>AG80/AG79*100</f>
        <v>80.8</v>
      </c>
    </row>
    <row r="82" spans="1:33" ht="30" customHeight="1">
      <c r="A82" s="27"/>
      <c r="B82" s="28" t="s">
        <v>105</v>
      </c>
      <c r="C82" s="30" t="s">
        <v>8</v>
      </c>
      <c r="D82" s="45">
        <f t="shared" si="16"/>
        <v>3</v>
      </c>
      <c r="E82" s="31">
        <v>1</v>
      </c>
      <c r="F82" s="34">
        <f t="shared" si="14"/>
        <v>2</v>
      </c>
      <c r="G82" s="51"/>
      <c r="H82" s="51"/>
      <c r="I82" s="76">
        <f t="shared" si="15"/>
        <v>0</v>
      </c>
      <c r="J82" s="52">
        <v>0</v>
      </c>
      <c r="K82" s="51">
        <v>0</v>
      </c>
      <c r="L82" s="76">
        <f t="shared" si="11"/>
        <v>0</v>
      </c>
      <c r="M82" s="51"/>
      <c r="N82" s="51"/>
      <c r="O82" s="51"/>
      <c r="P82" s="51"/>
      <c r="Q82" s="51"/>
      <c r="R82" s="51"/>
      <c r="S82" s="52">
        <v>1</v>
      </c>
      <c r="T82" s="51"/>
      <c r="U82" s="51"/>
      <c r="V82" s="51"/>
      <c r="W82" s="51"/>
      <c r="X82" s="51"/>
      <c r="Y82" s="78">
        <f>M82+N82+O82+P82+Q82+R82+S82+T82+U82+V82+W82+X82</f>
        <v>1</v>
      </c>
      <c r="Z82" s="51">
        <v>0</v>
      </c>
      <c r="AA82" s="51"/>
      <c r="AB82" s="51"/>
      <c r="AC82" s="76">
        <f t="shared" si="13"/>
        <v>0</v>
      </c>
      <c r="AD82" s="36"/>
      <c r="AE82" s="82">
        <f aca="true" t="shared" si="19" ref="AE82:AE87">AD82</f>
        <v>0</v>
      </c>
      <c r="AF82" s="36">
        <v>1</v>
      </c>
      <c r="AG82" s="82">
        <f aca="true" t="shared" si="20" ref="AG82:AG87">AF82</f>
        <v>1</v>
      </c>
    </row>
    <row r="83" spans="1:33" ht="33" customHeight="1">
      <c r="A83" s="27"/>
      <c r="B83" s="28" t="s">
        <v>13</v>
      </c>
      <c r="C83" s="30" t="s">
        <v>55</v>
      </c>
      <c r="D83" s="42">
        <f t="shared" si="16"/>
        <v>6.1000000000000005</v>
      </c>
      <c r="E83" s="43">
        <v>2.7</v>
      </c>
      <c r="F83" s="34">
        <f t="shared" si="14"/>
        <v>3.4000000000000004</v>
      </c>
      <c r="G83" s="51"/>
      <c r="H83" s="51"/>
      <c r="I83" s="76">
        <f t="shared" si="15"/>
        <v>0</v>
      </c>
      <c r="J83" s="51">
        <v>0</v>
      </c>
      <c r="K83" s="51"/>
      <c r="L83" s="76">
        <f t="shared" si="11"/>
        <v>0</v>
      </c>
      <c r="M83" s="51"/>
      <c r="N83" s="51"/>
      <c r="O83" s="51"/>
      <c r="P83" s="51"/>
      <c r="Q83" s="51"/>
      <c r="R83" s="51"/>
      <c r="S83" s="51">
        <v>0.2</v>
      </c>
      <c r="T83" s="51"/>
      <c r="U83" s="51"/>
      <c r="V83" s="51"/>
      <c r="W83" s="51"/>
      <c r="X83" s="51"/>
      <c r="Y83" s="76">
        <f>M83+N83+O83+P83+Q83+R83+S83+T83+U83+V83+W83+X83</f>
        <v>0.2</v>
      </c>
      <c r="Z83" s="51">
        <v>0</v>
      </c>
      <c r="AA83" s="51"/>
      <c r="AB83" s="51"/>
      <c r="AC83" s="76">
        <f t="shared" si="13"/>
        <v>0</v>
      </c>
      <c r="AD83" s="36"/>
      <c r="AE83" s="82">
        <f t="shared" si="19"/>
        <v>0</v>
      </c>
      <c r="AF83" s="36">
        <v>3.2</v>
      </c>
      <c r="AG83" s="82">
        <f t="shared" si="20"/>
        <v>3.2</v>
      </c>
    </row>
    <row r="84" spans="1:34" ht="34.5" customHeight="1">
      <c r="A84" s="27"/>
      <c r="B84" s="28" t="s">
        <v>56</v>
      </c>
      <c r="C84" s="30" t="s">
        <v>98</v>
      </c>
      <c r="D84" s="42">
        <f t="shared" si="16"/>
        <v>1245.1</v>
      </c>
      <c r="E84" s="43">
        <v>522</v>
      </c>
      <c r="F84" s="34">
        <f t="shared" si="14"/>
        <v>723.1</v>
      </c>
      <c r="G84" s="51">
        <v>177</v>
      </c>
      <c r="H84" s="51">
        <v>0</v>
      </c>
      <c r="I84" s="76">
        <f t="shared" si="15"/>
        <v>177</v>
      </c>
      <c r="J84" s="51">
        <v>85.5</v>
      </c>
      <c r="K84" s="51">
        <v>0</v>
      </c>
      <c r="L84" s="76">
        <f t="shared" si="11"/>
        <v>85.5</v>
      </c>
      <c r="M84" s="51"/>
      <c r="N84" s="51">
        <v>9.6</v>
      </c>
      <c r="O84" s="51">
        <v>2.4</v>
      </c>
      <c r="P84" s="51">
        <v>23.8</v>
      </c>
      <c r="Q84" s="51">
        <v>10.9</v>
      </c>
      <c r="R84" s="51"/>
      <c r="S84" s="51">
        <v>29.9</v>
      </c>
      <c r="T84" s="51">
        <v>0.6</v>
      </c>
      <c r="U84" s="51">
        <v>0.2</v>
      </c>
      <c r="V84" s="51"/>
      <c r="W84" s="51"/>
      <c r="X84" s="51">
        <v>1.1</v>
      </c>
      <c r="Y84" s="76">
        <v>78.5</v>
      </c>
      <c r="Z84" s="51">
        <v>36</v>
      </c>
      <c r="AA84" s="51">
        <v>0</v>
      </c>
      <c r="AB84" s="51"/>
      <c r="AC84" s="76">
        <f t="shared" si="13"/>
        <v>36</v>
      </c>
      <c r="AD84" s="36">
        <v>237.2</v>
      </c>
      <c r="AE84" s="82">
        <f t="shared" si="19"/>
        <v>237.2</v>
      </c>
      <c r="AF84" s="36">
        <v>108.9</v>
      </c>
      <c r="AG84" s="82">
        <f t="shared" si="20"/>
        <v>108.9</v>
      </c>
      <c r="AH84" s="119">
        <f>SUM(M84:X84)</f>
        <v>78.49999999999999</v>
      </c>
    </row>
    <row r="85" spans="1:33" ht="30.75" customHeight="1">
      <c r="A85" s="27"/>
      <c r="B85" s="28" t="s">
        <v>57</v>
      </c>
      <c r="C85" s="30" t="s">
        <v>98</v>
      </c>
      <c r="D85" s="42">
        <f t="shared" si="16"/>
        <v>727.9</v>
      </c>
      <c r="E85" s="43">
        <v>522</v>
      </c>
      <c r="F85" s="34">
        <f t="shared" si="14"/>
        <v>205.9</v>
      </c>
      <c r="G85" s="51">
        <v>177</v>
      </c>
      <c r="H85" s="51">
        <v>0</v>
      </c>
      <c r="I85" s="76">
        <f t="shared" si="15"/>
        <v>177</v>
      </c>
      <c r="J85" s="51">
        <v>0</v>
      </c>
      <c r="K85" s="51"/>
      <c r="L85" s="76">
        <f t="shared" si="11"/>
        <v>0</v>
      </c>
      <c r="M85" s="51"/>
      <c r="N85" s="51"/>
      <c r="O85" s="51"/>
      <c r="P85" s="51"/>
      <c r="Q85" s="51"/>
      <c r="R85" s="51"/>
      <c r="S85" s="51">
        <v>28.9</v>
      </c>
      <c r="T85" s="51"/>
      <c r="U85" s="51"/>
      <c r="V85" s="51"/>
      <c r="W85" s="51"/>
      <c r="X85" s="51"/>
      <c r="Y85" s="76">
        <v>28.9</v>
      </c>
      <c r="Z85" s="51">
        <v>0</v>
      </c>
      <c r="AA85" s="51"/>
      <c r="AB85" s="51"/>
      <c r="AC85" s="76">
        <f t="shared" si="13"/>
        <v>0</v>
      </c>
      <c r="AD85" s="36">
        <v>0</v>
      </c>
      <c r="AE85" s="82">
        <f t="shared" si="19"/>
        <v>0</v>
      </c>
      <c r="AF85" s="36">
        <v>0</v>
      </c>
      <c r="AG85" s="82">
        <f t="shared" si="20"/>
        <v>0</v>
      </c>
    </row>
    <row r="86" spans="1:33" ht="30.75" customHeight="1">
      <c r="A86" s="27"/>
      <c r="B86" s="28" t="s">
        <v>58</v>
      </c>
      <c r="C86" s="30" t="s">
        <v>98</v>
      </c>
      <c r="D86" s="42">
        <f t="shared" si="16"/>
        <v>727.9</v>
      </c>
      <c r="E86" s="38">
        <v>522</v>
      </c>
      <c r="F86" s="34">
        <f t="shared" si="14"/>
        <v>205.9</v>
      </c>
      <c r="G86" s="51">
        <v>177</v>
      </c>
      <c r="H86" s="51"/>
      <c r="I86" s="76">
        <f t="shared" si="15"/>
        <v>177</v>
      </c>
      <c r="J86" s="51">
        <v>0</v>
      </c>
      <c r="K86" s="51"/>
      <c r="L86" s="76">
        <f t="shared" si="11"/>
        <v>0</v>
      </c>
      <c r="M86" s="51"/>
      <c r="N86" s="51"/>
      <c r="O86" s="51"/>
      <c r="P86" s="51"/>
      <c r="Q86" s="51"/>
      <c r="R86" s="51"/>
      <c r="S86" s="51">
        <v>28.9</v>
      </c>
      <c r="T86" s="51"/>
      <c r="U86" s="51"/>
      <c r="V86" s="51"/>
      <c r="W86" s="51"/>
      <c r="X86" s="51"/>
      <c r="Y86" s="76">
        <v>28.9</v>
      </c>
      <c r="Z86" s="51">
        <v>0</v>
      </c>
      <c r="AA86" s="51"/>
      <c r="AB86" s="51"/>
      <c r="AC86" s="76">
        <f t="shared" si="13"/>
        <v>0</v>
      </c>
      <c r="AD86" s="36">
        <v>0</v>
      </c>
      <c r="AE86" s="82">
        <f t="shared" si="19"/>
        <v>0</v>
      </c>
      <c r="AF86" s="36">
        <v>0</v>
      </c>
      <c r="AG86" s="82">
        <f t="shared" si="20"/>
        <v>0</v>
      </c>
    </row>
    <row r="87" spans="1:33" ht="19.5" customHeight="1">
      <c r="A87" s="27"/>
      <c r="B87" s="28" t="s">
        <v>31</v>
      </c>
      <c r="C87" s="30" t="s">
        <v>8</v>
      </c>
      <c r="D87" s="45">
        <f t="shared" si="16"/>
        <v>25</v>
      </c>
      <c r="E87" s="29">
        <v>0</v>
      </c>
      <c r="F87" s="44">
        <f t="shared" si="14"/>
        <v>25</v>
      </c>
      <c r="G87" s="52">
        <v>0</v>
      </c>
      <c r="H87" s="52">
        <v>0</v>
      </c>
      <c r="I87" s="78">
        <f t="shared" si="15"/>
        <v>0</v>
      </c>
      <c r="J87" s="52">
        <v>9</v>
      </c>
      <c r="K87" s="51"/>
      <c r="L87" s="78">
        <f t="shared" si="11"/>
        <v>9</v>
      </c>
      <c r="M87" s="51"/>
      <c r="N87" s="52"/>
      <c r="O87" s="51"/>
      <c r="P87" s="52"/>
      <c r="Q87" s="52"/>
      <c r="R87" s="51"/>
      <c r="S87" s="52"/>
      <c r="T87" s="51"/>
      <c r="U87" s="51"/>
      <c r="V87" s="51"/>
      <c r="W87" s="51"/>
      <c r="X87" s="51"/>
      <c r="Y87" s="78">
        <v>16</v>
      </c>
      <c r="Z87" s="52"/>
      <c r="AA87" s="51"/>
      <c r="AB87" s="51"/>
      <c r="AC87" s="78">
        <f t="shared" si="13"/>
        <v>0</v>
      </c>
      <c r="AD87" s="36"/>
      <c r="AE87" s="82">
        <f t="shared" si="19"/>
        <v>0</v>
      </c>
      <c r="AF87" s="36"/>
      <c r="AG87" s="82">
        <f t="shared" si="20"/>
        <v>0</v>
      </c>
    </row>
    <row r="88" spans="1:32" s="73" customFormat="1" ht="15.75">
      <c r="A88" s="120"/>
      <c r="B88" s="121"/>
      <c r="C88" s="121"/>
      <c r="D88" s="121"/>
      <c r="E88" s="121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121"/>
      <c r="AE88" s="121"/>
      <c r="AF88" s="121"/>
    </row>
    <row r="89" spans="1:32" s="73" customFormat="1" ht="15.75">
      <c r="A89" s="121"/>
      <c r="B89" s="121"/>
      <c r="C89" s="121"/>
      <c r="D89" s="121"/>
      <c r="E89" s="121"/>
      <c r="F89" s="54"/>
      <c r="G89" s="54"/>
      <c r="H89" s="54"/>
      <c r="I89" s="54"/>
      <c r="J89" s="54"/>
      <c r="K89" s="54"/>
      <c r="L89" s="54"/>
      <c r="M89" s="54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3"/>
      <c r="Z89" s="54"/>
      <c r="AA89" s="54"/>
      <c r="AB89" s="54"/>
      <c r="AC89" s="54"/>
      <c r="AD89" s="121"/>
      <c r="AE89" s="121"/>
      <c r="AF89" s="121"/>
    </row>
    <row r="90" spans="1:32" s="73" customFormat="1" ht="15.75">
      <c r="A90" s="121" t="s">
        <v>79</v>
      </c>
      <c r="B90" s="121" t="s">
        <v>150</v>
      </c>
      <c r="C90" s="121"/>
      <c r="D90" s="121"/>
      <c r="E90" s="121"/>
      <c r="F90" s="54"/>
      <c r="G90" s="54"/>
      <c r="H90" s="54"/>
      <c r="I90" s="54"/>
      <c r="J90" s="54"/>
      <c r="K90" s="54"/>
      <c r="L90" s="54"/>
      <c r="M90" s="54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54"/>
      <c r="AA90" s="54"/>
      <c r="AB90" s="54"/>
      <c r="AC90" s="54"/>
      <c r="AD90" s="121"/>
      <c r="AE90" s="121"/>
      <c r="AF90" s="121"/>
    </row>
    <row r="91" spans="1:32" s="73" customFormat="1" ht="24.75" customHeight="1">
      <c r="A91" s="73" t="s">
        <v>80</v>
      </c>
      <c r="B91" s="121"/>
      <c r="C91" s="121"/>
      <c r="D91" s="121"/>
      <c r="E91" s="121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121"/>
      <c r="AE91" s="121"/>
      <c r="AF91" s="121"/>
    </row>
    <row r="92" spans="6:29" s="73" customFormat="1" ht="12.75"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s="73" customFormat="1" ht="12.75">
      <c r="A93" s="73" t="s">
        <v>106</v>
      </c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</sheetData>
  <mergeCells count="13">
    <mergeCell ref="A31:A32"/>
    <mergeCell ref="B31:B32"/>
    <mergeCell ref="A1:F1"/>
    <mergeCell ref="A2:F2"/>
    <mergeCell ref="A3:F3"/>
    <mergeCell ref="A21:A22"/>
    <mergeCell ref="B21:B22"/>
    <mergeCell ref="A63:A64"/>
    <mergeCell ref="B63:B64"/>
    <mergeCell ref="A51:A52"/>
    <mergeCell ref="B51:B52"/>
    <mergeCell ref="A60:A61"/>
    <mergeCell ref="B60:B61"/>
  </mergeCells>
  <printOptions horizontalCentered="1"/>
  <pageMargins left="0.3937007874015748" right="0.1968503937007874" top="0.3937007874015748" bottom="0.3937007874015748" header="0.1968503937007874" footer="0.1968503937007874"/>
  <pageSetup fitToHeight="5" horizontalDpi="600" verticalDpi="600" orientation="landscape" paperSize="9" scale="65" r:id="rId1"/>
  <headerFooter alignWithMargins="0">
    <oddFooter>&amp;C&amp;"Times New Roman Cyr,обычный"&amp;8Страница &amp;P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ЖКХ и жил. пол.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Нина Ивановна</cp:lastModifiedBy>
  <cp:lastPrinted>2012-04-13T07:21:00Z</cp:lastPrinted>
  <dcterms:created xsi:type="dcterms:W3CDTF">2003-12-03T15:27:24Z</dcterms:created>
  <dcterms:modified xsi:type="dcterms:W3CDTF">2012-04-16T03:31:41Z</dcterms:modified>
  <cp:category/>
  <cp:version/>
  <cp:contentType/>
  <cp:contentStatus/>
</cp:coreProperties>
</file>