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35" activeTab="0"/>
  </bookViews>
  <sheets>
    <sheet name="ГРАФИ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1" authorId="0">
      <text>
        <r>
          <rPr>
            <b/>
            <sz val="8"/>
            <rFont val="Tahoma"/>
            <family val="2"/>
          </rPr>
          <t xml:space="preserve">(774115+3932)*0,018*1,18=16525,72 - должны были исключить из-за невыполнения работ по расстановке тех.оборудования
</t>
        </r>
      </text>
    </comment>
    <comment ref="E12" authorId="0">
      <text>
        <r>
          <rPr>
            <b/>
            <sz val="8"/>
            <rFont val="Tahoma"/>
            <family val="2"/>
          </rPr>
          <t>232640*0,018*1,18=4941,27 должны добавить временных 
232640*1,018*0,03*1,18=8383,69 должны добавить зимних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39160*0,018*1,18=831,75 должны добавить временных
39160*1,018*0,03*1,18=1411,22
должны добавить зимних
</t>
        </r>
      </text>
    </comment>
    <comment ref="B17" authorId="0">
      <text>
        <r>
          <rPr>
            <b/>
            <sz val="8"/>
            <rFont val="Tahoma"/>
            <family val="2"/>
          </rPr>
          <t>вычли п.67-74 (парапетные плиты и закладные</t>
        </r>
      </text>
    </comment>
    <comment ref="B16" authorId="0">
      <text>
        <r>
          <rPr>
            <b/>
            <sz val="8"/>
            <rFont val="Tahoma"/>
            <family val="2"/>
          </rPr>
          <t>+перемычки сметы 02-01-03.1 раздел 1
+лестницы 02-01-03.1 раздел 3
+парапетные плиты 643 088 без ндс 18%</t>
        </r>
      </text>
    </comment>
  </commentList>
</comments>
</file>

<file path=xl/sharedStrings.xml><?xml version="1.0" encoding="utf-8"?>
<sst xmlns="http://schemas.openxmlformats.org/spreadsheetml/2006/main" count="51" uniqueCount="50">
  <si>
    <t>№ п/п</t>
  </si>
  <si>
    <t>Наименование работ</t>
  </si>
  <si>
    <t>СОГЛАСОВАНО:</t>
  </si>
  <si>
    <t>Ген.директор ООО "Сибстройком"</t>
  </si>
  <si>
    <t>Кудрук В.В.____________________</t>
  </si>
  <si>
    <t>Временные здания и сооружения</t>
  </si>
  <si>
    <t xml:space="preserve">                                                                                             Главный инженер Красноярской железной дороги</t>
  </si>
  <si>
    <t xml:space="preserve">                                                                                             УТВЕРЖДАЮ:</t>
  </si>
  <si>
    <t xml:space="preserve">                                              Регер И.И. ____________________________</t>
  </si>
  <si>
    <t>Подготовка территории строительства (разбивка осей и закрепление на местности)</t>
  </si>
  <si>
    <t>Пусконаладочные работы охранно пожарной организации</t>
  </si>
  <si>
    <t>Забивка пробных свай (детские ясли-сад)</t>
  </si>
  <si>
    <t>Забивка пробных свай (КТП)</t>
  </si>
  <si>
    <t>Стоимость работ с НДС, тыс.руб</t>
  </si>
  <si>
    <t>Стоимость работ по сводному сметному расчету, тыс.руб</t>
  </si>
  <si>
    <t>Стоимость работ с НДС по сводному сметному расчету, тыс.руб</t>
  </si>
  <si>
    <t>Стоимость работ с НДС выставленных на торги, тыс.руб</t>
  </si>
  <si>
    <t>Контракт с НДС К=0,995</t>
  </si>
  <si>
    <t>Охранно-пожарная сигнализация</t>
  </si>
  <si>
    <t>Наружные сети электроснабжения 10 кВ</t>
  </si>
  <si>
    <t>Наружные сети электроснабжения 0,4 кВ</t>
  </si>
  <si>
    <t>Наружное электроосвещение</t>
  </si>
  <si>
    <t>Комплектная трансформаторная подстанция</t>
  </si>
  <si>
    <t>Наружные сети связи</t>
  </si>
  <si>
    <t>Наружные сети водопровода В1</t>
  </si>
  <si>
    <t>Наружные сети бытовой канализации К1</t>
  </si>
  <si>
    <t>Наружные сети производственной канализации К3</t>
  </si>
  <si>
    <t>Тепловые сети</t>
  </si>
  <si>
    <t>Вертикальная планировка</t>
  </si>
  <si>
    <t>Благоустройство (проезд, организация движения, тротуары и ступени, площадки, МАФ, озеленение, теневые навесы)</t>
  </si>
  <si>
    <t>Разброс зимних с ндс</t>
  </si>
  <si>
    <t>ГРАФИК ПРОИЗВОДСТВА РАБОТ</t>
  </si>
  <si>
    <t>Земляные работы</t>
  </si>
  <si>
    <t>Свайные работы</t>
  </si>
  <si>
    <t>Фундаменты</t>
  </si>
  <si>
    <t>Общестроительные работы (стены кирпичная кладка + перегородки + перемычки + лестницы + башни + крыльца + метал.балки, прогоны, опорные плиты + перекрытия и покрытие + парапетные плиты + арки + общестрой бассейн + разные работы)</t>
  </si>
  <si>
    <t>Кровля</t>
  </si>
  <si>
    <t>Окна</t>
  </si>
  <si>
    <t>Внутренняя отделка + полы + двери</t>
  </si>
  <si>
    <t>Наружные отделочные работы</t>
  </si>
  <si>
    <t>Водопровод и канализация</t>
  </si>
  <si>
    <t>Отопление</t>
  </si>
  <si>
    <t>Вентиляция</t>
  </si>
  <si>
    <t>Узлы управления (1-2)</t>
  </si>
  <si>
    <t>Теплоснабжение установок</t>
  </si>
  <si>
    <t>Силовое электрооборудование + теплый пол + электромонт.раб.бассейн + освещение</t>
  </si>
  <si>
    <t>Технологическое оборудование</t>
  </si>
  <si>
    <t>Сети связи</t>
  </si>
  <si>
    <t>ОСТАТОК</t>
  </si>
  <si>
    <t>на объекте "Детские ясли-сад на 290 мест с бассейном на станции Саянская Красноярской железной дороги"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</si>
</sst>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/>
    </xf>
    <xf numFmtId="2" fontId="2" fillId="12" borderId="10" xfId="0" applyNumberFormat="1" applyFont="1" applyFill="1" applyBorder="1" applyAlignment="1">
      <alignment horizontal="center" vertical="center" wrapText="1"/>
    </xf>
    <xf numFmtId="2" fontId="2" fillId="12" borderId="10" xfId="0" applyNumberFormat="1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1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4"/>
  <sheetViews>
    <sheetView tabSelected="1" zoomScalePageLayoutView="0" workbookViewId="0" topLeftCell="A20">
      <selection activeCell="J8" sqref="J8"/>
    </sheetView>
  </sheetViews>
  <sheetFormatPr defaultColWidth="9.140625" defaultRowHeight="26.25" customHeight="1"/>
  <cols>
    <col min="1" max="1" width="4.8515625" style="2" customWidth="1"/>
    <col min="2" max="2" width="37.7109375" style="12" customWidth="1"/>
    <col min="3" max="8" width="16.57421875" style="2" hidden="1" customWidth="1"/>
    <col min="9" max="9" width="16.57421875" style="18" hidden="1" customWidth="1"/>
    <col min="10" max="13" width="10.140625" style="18" customWidth="1"/>
    <col min="14" max="14" width="10.28125" style="18" customWidth="1"/>
    <col min="15" max="17" width="10.140625" style="18" customWidth="1"/>
    <col min="18" max="18" width="10.00390625" style="18" customWidth="1"/>
    <col min="19" max="19" width="10.7109375" style="18" customWidth="1"/>
    <col min="20" max="27" width="10.140625" style="18" customWidth="1"/>
    <col min="28" max="28" width="11.8515625" style="18" hidden="1" customWidth="1"/>
    <col min="29" max="29" width="13.00390625" style="2" customWidth="1"/>
    <col min="30" max="33" width="9.140625" style="2" customWidth="1"/>
    <col min="34" max="34" width="9.8515625" style="2" bestFit="1" customWidth="1"/>
    <col min="35" max="35" width="12.421875" style="2" customWidth="1"/>
    <col min="36" max="16384" width="9.140625" style="2" customWidth="1"/>
  </cols>
  <sheetData>
    <row r="2" spans="1:27" ht="26.25" customHeight="1" hidden="1">
      <c r="A2" s="44" t="s">
        <v>2</v>
      </c>
      <c r="B2" s="44"/>
      <c r="C2" s="44"/>
      <c r="D2" s="44"/>
      <c r="E2" s="44"/>
      <c r="F2" s="44"/>
      <c r="G2" s="15"/>
      <c r="H2" s="15"/>
      <c r="I2" s="17"/>
      <c r="Q2" s="45" t="s">
        <v>7</v>
      </c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26.25" customHeight="1" hidden="1">
      <c r="A3" s="44" t="s">
        <v>3</v>
      </c>
      <c r="B3" s="44"/>
      <c r="C3" s="44"/>
      <c r="D3" s="44"/>
      <c r="E3" s="44"/>
      <c r="F3" s="44"/>
      <c r="G3" s="15"/>
      <c r="H3" s="15"/>
      <c r="I3" s="17"/>
      <c r="Q3" s="46" t="s">
        <v>6</v>
      </c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26.25" customHeight="1" hidden="1">
      <c r="A4" s="44" t="s">
        <v>4</v>
      </c>
      <c r="B4" s="44"/>
      <c r="C4" s="44"/>
      <c r="D4" s="44"/>
      <c r="E4" s="44"/>
      <c r="F4" s="44"/>
      <c r="G4" s="15"/>
      <c r="H4" s="15"/>
      <c r="I4" s="17"/>
      <c r="Q4" s="47" t="s">
        <v>8</v>
      </c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8" ht="26.25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41"/>
    </row>
    <row r="6" spans="1:28" ht="26.25" customHeight="1">
      <c r="A6" s="51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ht="26.25" customHeight="1">
      <c r="A7" s="3"/>
    </row>
    <row r="8" spans="1:28" ht="26.25" customHeight="1">
      <c r="A8" s="42" t="s">
        <v>0</v>
      </c>
      <c r="B8" s="42" t="s">
        <v>1</v>
      </c>
      <c r="C8" s="42" t="s">
        <v>14</v>
      </c>
      <c r="D8" s="42" t="s">
        <v>15</v>
      </c>
      <c r="E8" s="42" t="s">
        <v>16</v>
      </c>
      <c r="F8" s="42" t="s">
        <v>17</v>
      </c>
      <c r="G8" s="42" t="s">
        <v>13</v>
      </c>
      <c r="H8" s="42" t="s">
        <v>30</v>
      </c>
      <c r="I8" s="54" t="s">
        <v>13</v>
      </c>
      <c r="J8" s="19">
        <v>2011</v>
      </c>
      <c r="K8" s="48">
        <v>2012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48">
        <v>2013</v>
      </c>
      <c r="X8" s="49"/>
      <c r="Y8" s="49"/>
      <c r="Z8" s="49"/>
      <c r="AA8" s="50"/>
      <c r="AB8" s="52" t="s">
        <v>48</v>
      </c>
    </row>
    <row r="9" spans="1:29" ht="26.25" customHeight="1">
      <c r="A9" s="43"/>
      <c r="B9" s="43"/>
      <c r="C9" s="43"/>
      <c r="D9" s="43"/>
      <c r="E9" s="43"/>
      <c r="F9" s="43"/>
      <c r="G9" s="43"/>
      <c r="H9" s="43"/>
      <c r="I9" s="55"/>
      <c r="J9" s="20">
        <v>12</v>
      </c>
      <c r="K9" s="20">
        <v>1</v>
      </c>
      <c r="L9" s="20">
        <v>2</v>
      </c>
      <c r="M9" s="20">
        <v>3</v>
      </c>
      <c r="N9" s="20">
        <v>4</v>
      </c>
      <c r="O9" s="20">
        <v>5</v>
      </c>
      <c r="P9" s="20">
        <v>6</v>
      </c>
      <c r="Q9" s="20">
        <v>7</v>
      </c>
      <c r="R9" s="20">
        <v>8</v>
      </c>
      <c r="S9" s="20">
        <v>9</v>
      </c>
      <c r="T9" s="20">
        <v>10</v>
      </c>
      <c r="U9" s="20">
        <v>11</v>
      </c>
      <c r="V9" s="20">
        <v>12</v>
      </c>
      <c r="W9" s="20">
        <v>1</v>
      </c>
      <c r="X9" s="20">
        <v>2</v>
      </c>
      <c r="Y9" s="20">
        <v>3</v>
      </c>
      <c r="Z9" s="5">
        <v>4</v>
      </c>
      <c r="AA9" s="5">
        <v>5</v>
      </c>
      <c r="AB9" s="53"/>
      <c r="AC9" s="6"/>
    </row>
    <row r="10" spans="1:35" ht="26.25" customHeight="1">
      <c r="A10" s="4">
        <v>1</v>
      </c>
      <c r="B10" s="14" t="s">
        <v>9</v>
      </c>
      <c r="C10" s="7">
        <v>67.85</v>
      </c>
      <c r="D10" s="7">
        <f aca="true" t="shared" si="0" ref="D10:D19">C10*1.18</f>
        <v>80.06299999999999</v>
      </c>
      <c r="E10" s="7">
        <f aca="true" t="shared" si="1" ref="E10:E18">D10</f>
        <v>80.06299999999999</v>
      </c>
      <c r="F10" s="7">
        <f aca="true" t="shared" si="2" ref="F10:F18">E10*0.995</f>
        <v>79.66268499999998</v>
      </c>
      <c r="G10" s="7">
        <v>79.66</v>
      </c>
      <c r="H10" s="7">
        <v>0</v>
      </c>
      <c r="I10" s="1"/>
      <c r="J10" s="16"/>
      <c r="K10" s="1"/>
      <c r="L10" s="1"/>
      <c r="M10" s="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  <c r="AA10" s="11"/>
      <c r="AB10" s="31"/>
      <c r="AC10" s="6"/>
      <c r="AD10" s="8"/>
      <c r="AH10" s="8"/>
      <c r="AI10" s="8"/>
    </row>
    <row r="11" spans="1:35" ht="12.75" customHeight="1">
      <c r="A11" s="4">
        <v>2</v>
      </c>
      <c r="B11" s="14" t="s">
        <v>32</v>
      </c>
      <c r="C11" s="7">
        <f>1862871/1000</f>
        <v>1862.871</v>
      </c>
      <c r="D11" s="7">
        <f t="shared" si="0"/>
        <v>2198.18778</v>
      </c>
      <c r="E11" s="7">
        <f t="shared" si="1"/>
        <v>2198.18778</v>
      </c>
      <c r="F11" s="7">
        <f t="shared" si="2"/>
        <v>2187.1968411000003</v>
      </c>
      <c r="G11" s="7">
        <f aca="true" t="shared" si="3" ref="G11:G18">F11</f>
        <v>2187.1968411000003</v>
      </c>
      <c r="H11" s="7">
        <f>G11*1.018*0.03</f>
        <v>66.79699152719401</v>
      </c>
      <c r="I11" s="1"/>
      <c r="J11" s="16"/>
      <c r="K11" s="1"/>
      <c r="L11" s="1"/>
      <c r="M11" s="1"/>
      <c r="N11" s="26"/>
      <c r="O11" s="26"/>
      <c r="P11" s="26"/>
      <c r="Q11" s="26"/>
      <c r="R11" s="26"/>
      <c r="S11" s="24"/>
      <c r="T11" s="24"/>
      <c r="U11" s="24"/>
      <c r="V11" s="24"/>
      <c r="W11" s="24"/>
      <c r="X11" s="24"/>
      <c r="Y11" s="24"/>
      <c r="Z11" s="25"/>
      <c r="AA11" s="11"/>
      <c r="AB11" s="31"/>
      <c r="AC11" s="6"/>
      <c r="AD11" s="8"/>
      <c r="AH11" s="8"/>
      <c r="AI11" s="8"/>
    </row>
    <row r="12" spans="1:34" ht="15" customHeight="1">
      <c r="A12" s="4">
        <v>3</v>
      </c>
      <c r="B12" s="14" t="s">
        <v>11</v>
      </c>
      <c r="C12" s="7">
        <v>197.15</v>
      </c>
      <c r="D12" s="7">
        <f t="shared" si="0"/>
        <v>232.637</v>
      </c>
      <c r="E12" s="7">
        <f t="shared" si="1"/>
        <v>232.637</v>
      </c>
      <c r="F12" s="7">
        <f t="shared" si="2"/>
        <v>231.473815</v>
      </c>
      <c r="G12" s="7">
        <f t="shared" si="3"/>
        <v>231.473815</v>
      </c>
      <c r="H12" s="7">
        <f>G12*1.018*0.03</f>
        <v>7.0692103101</v>
      </c>
      <c r="I12" s="1"/>
      <c r="J12" s="16"/>
      <c r="K12" s="1"/>
      <c r="L12" s="1"/>
      <c r="M12" s="1"/>
      <c r="N12" s="24"/>
      <c r="O12" s="24"/>
      <c r="P12" s="24"/>
      <c r="Q12" s="24"/>
      <c r="R12" s="24"/>
      <c r="S12" s="24"/>
      <c r="T12" s="27"/>
      <c r="U12" s="24"/>
      <c r="V12" s="24"/>
      <c r="W12" s="24"/>
      <c r="X12" s="24"/>
      <c r="Y12" s="24"/>
      <c r="Z12" s="25"/>
      <c r="AA12" s="11"/>
      <c r="AB12" s="31"/>
      <c r="AC12" s="6"/>
      <c r="AD12" s="8"/>
      <c r="AH12" s="8"/>
    </row>
    <row r="13" spans="1:30" ht="13.5" customHeight="1">
      <c r="A13" s="4">
        <v>4</v>
      </c>
      <c r="B13" s="14" t="s">
        <v>12</v>
      </c>
      <c r="C13" s="7">
        <v>33.19</v>
      </c>
      <c r="D13" s="7">
        <f t="shared" si="0"/>
        <v>39.164199999999994</v>
      </c>
      <c r="E13" s="7">
        <f t="shared" si="1"/>
        <v>39.164199999999994</v>
      </c>
      <c r="F13" s="7">
        <f t="shared" si="2"/>
        <v>38.96837899999999</v>
      </c>
      <c r="G13" s="7">
        <f t="shared" si="3"/>
        <v>38.96837899999999</v>
      </c>
      <c r="H13" s="7">
        <f>G13*1.018*0.03</f>
        <v>1.1900942946599997</v>
      </c>
      <c r="I13" s="1"/>
      <c r="J13" s="1"/>
      <c r="K13" s="1"/>
      <c r="L13" s="16"/>
      <c r="M13" s="1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5"/>
      <c r="AB13" s="31"/>
      <c r="AC13" s="6"/>
      <c r="AD13" s="8"/>
    </row>
    <row r="14" spans="1:30" ht="14.25" customHeight="1">
      <c r="A14" s="4">
        <v>5</v>
      </c>
      <c r="B14" s="14" t="s">
        <v>33</v>
      </c>
      <c r="C14" s="7">
        <f>10081270/1000</f>
        <v>10081.27</v>
      </c>
      <c r="D14" s="7">
        <f t="shared" si="0"/>
        <v>11895.8986</v>
      </c>
      <c r="E14" s="7">
        <f t="shared" si="1"/>
        <v>11895.8986</v>
      </c>
      <c r="F14" s="7">
        <f t="shared" si="2"/>
        <v>11836.419107</v>
      </c>
      <c r="G14" s="7">
        <f t="shared" si="3"/>
        <v>11836.419107</v>
      </c>
      <c r="H14" s="7">
        <f>G14*1.018*0.03</f>
        <v>361.48423952778</v>
      </c>
      <c r="I14" s="1"/>
      <c r="J14" s="16"/>
      <c r="K14" s="16"/>
      <c r="L14" s="16"/>
      <c r="M14" s="16"/>
      <c r="N14" s="2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5"/>
      <c r="AB14" s="31"/>
      <c r="AC14" s="6"/>
      <c r="AD14" s="8"/>
    </row>
    <row r="15" spans="1:30" ht="13.5" customHeight="1">
      <c r="A15" s="4">
        <v>6</v>
      </c>
      <c r="B15" s="14" t="s">
        <v>34</v>
      </c>
      <c r="C15" s="7">
        <f>(14204404+552882)/1000</f>
        <v>14757.286</v>
      </c>
      <c r="D15" s="7">
        <f t="shared" si="0"/>
        <v>17413.59748</v>
      </c>
      <c r="E15" s="7">
        <f t="shared" si="1"/>
        <v>17413.59748</v>
      </c>
      <c r="F15" s="7">
        <f t="shared" si="2"/>
        <v>17326.5294926</v>
      </c>
      <c r="G15" s="7">
        <f t="shared" si="3"/>
        <v>17326.5294926</v>
      </c>
      <c r="H15" s="7">
        <f>G15*1.018*0.03</f>
        <v>529.152210704004</v>
      </c>
      <c r="I15" s="1"/>
      <c r="J15" s="1"/>
      <c r="K15" s="1"/>
      <c r="L15" s="1"/>
      <c r="M15" s="16"/>
      <c r="N15" s="29"/>
      <c r="O15" s="26"/>
      <c r="P15" s="26"/>
      <c r="Q15" s="26"/>
      <c r="R15" s="26"/>
      <c r="S15" s="32"/>
      <c r="T15" s="32"/>
      <c r="U15" s="24"/>
      <c r="V15" s="24"/>
      <c r="W15" s="24"/>
      <c r="X15" s="24"/>
      <c r="Y15" s="24"/>
      <c r="Z15" s="25"/>
      <c r="AA15" s="25"/>
      <c r="AB15" s="31"/>
      <c r="AC15" s="6"/>
      <c r="AD15" s="8"/>
    </row>
    <row r="16" spans="1:34" ht="77.25" customHeight="1">
      <c r="A16" s="4">
        <v>7</v>
      </c>
      <c r="B16" s="14" t="s">
        <v>35</v>
      </c>
      <c r="C16" s="7">
        <f>(32826383+4208657+3205957+19913+149291+125879+37838+1245338+1926889+57108+1290079+1396916+765332+14450085+157431+274144+643088)/1000</f>
        <v>62780.328</v>
      </c>
      <c r="D16" s="7">
        <f t="shared" si="0"/>
        <v>74080.78704</v>
      </c>
      <c r="E16" s="7">
        <f t="shared" si="1"/>
        <v>74080.78704</v>
      </c>
      <c r="F16" s="7">
        <f t="shared" si="2"/>
        <v>73710.3831048</v>
      </c>
      <c r="G16" s="7">
        <f t="shared" si="3"/>
        <v>73710.3831048</v>
      </c>
      <c r="H16" s="7">
        <f>G16*1.018*0.03+244.49</f>
        <v>2495.6051000205916</v>
      </c>
      <c r="I16" s="1"/>
      <c r="J16" s="10"/>
      <c r="K16" s="1"/>
      <c r="L16" s="1"/>
      <c r="M16" s="1"/>
      <c r="N16" s="24"/>
      <c r="O16" s="11"/>
      <c r="P16" s="30"/>
      <c r="Q16" s="26"/>
      <c r="R16" s="26"/>
      <c r="S16" s="33"/>
      <c r="T16" s="32"/>
      <c r="U16" s="32"/>
      <c r="V16" s="32"/>
      <c r="W16" s="36"/>
      <c r="X16" s="34"/>
      <c r="Y16" s="24"/>
      <c r="Z16" s="25"/>
      <c r="AA16" s="25"/>
      <c r="AB16" s="31"/>
      <c r="AC16" s="6"/>
      <c r="AD16" s="8"/>
      <c r="AH16" s="8"/>
    </row>
    <row r="17" spans="1:30" ht="12.75" customHeight="1">
      <c r="A17" s="4">
        <v>8</v>
      </c>
      <c r="B17" s="14" t="s">
        <v>36</v>
      </c>
      <c r="C17" s="7">
        <f>(12287462-1486-2745-102-80094-503758-18348-35293-1262)/1000</f>
        <v>11644.374</v>
      </c>
      <c r="D17" s="7">
        <f t="shared" si="0"/>
        <v>13740.361319999998</v>
      </c>
      <c r="E17" s="7">
        <f t="shared" si="1"/>
        <v>13740.361319999998</v>
      </c>
      <c r="F17" s="7">
        <f t="shared" si="2"/>
        <v>13671.659513399998</v>
      </c>
      <c r="G17" s="7">
        <f t="shared" si="3"/>
        <v>13671.659513399998</v>
      </c>
      <c r="H17" s="7">
        <f>G17*1.018*0.03</f>
        <v>417.5324815392359</v>
      </c>
      <c r="I17" s="1"/>
      <c r="J17" s="10"/>
      <c r="K17" s="1"/>
      <c r="L17" s="1"/>
      <c r="M17" s="1"/>
      <c r="N17" s="24"/>
      <c r="O17" s="11"/>
      <c r="P17" s="28"/>
      <c r="Q17" s="24"/>
      <c r="R17" s="24"/>
      <c r="S17" s="24"/>
      <c r="T17" s="33"/>
      <c r="U17" s="32"/>
      <c r="V17" s="32"/>
      <c r="W17" s="34"/>
      <c r="X17" s="24"/>
      <c r="Y17" s="24"/>
      <c r="Z17" s="25"/>
      <c r="AA17" s="25"/>
      <c r="AB17" s="31"/>
      <c r="AC17" s="6"/>
      <c r="AD17" s="8"/>
    </row>
    <row r="18" spans="1:30" ht="12" customHeight="1">
      <c r="A18" s="4">
        <v>9</v>
      </c>
      <c r="B18" s="14" t="s">
        <v>37</v>
      </c>
      <c r="C18" s="7">
        <f>6169230/1000</f>
        <v>6169.23</v>
      </c>
      <c r="D18" s="7">
        <f t="shared" si="0"/>
        <v>7279.691399999999</v>
      </c>
      <c r="E18" s="7">
        <f t="shared" si="1"/>
        <v>7279.691399999999</v>
      </c>
      <c r="F18" s="7">
        <f t="shared" si="2"/>
        <v>7243.292942999999</v>
      </c>
      <c r="G18" s="7">
        <f t="shared" si="3"/>
        <v>7243.292942999999</v>
      </c>
      <c r="H18" s="7">
        <f>G18*1.018*0.03</f>
        <v>221.21016647921994</v>
      </c>
      <c r="I18" s="1"/>
      <c r="J18" s="10"/>
      <c r="K18" s="1"/>
      <c r="L18" s="1"/>
      <c r="M18" s="1"/>
      <c r="N18" s="24"/>
      <c r="O18" s="11"/>
      <c r="P18" s="28"/>
      <c r="Q18" s="24"/>
      <c r="R18" s="24"/>
      <c r="S18" s="32"/>
      <c r="T18" s="33"/>
      <c r="U18" s="32"/>
      <c r="V18" s="32"/>
      <c r="W18" s="34"/>
      <c r="X18" s="24"/>
      <c r="Y18" s="24"/>
      <c r="Z18" s="35"/>
      <c r="AA18" s="25"/>
      <c r="AB18" s="31"/>
      <c r="AC18" s="6"/>
      <c r="AD18" s="8"/>
    </row>
    <row r="19" spans="1:30" ht="14.25" customHeight="1">
      <c r="A19" s="4">
        <v>10</v>
      </c>
      <c r="B19" s="14" t="s">
        <v>38</v>
      </c>
      <c r="C19" s="7">
        <f>(13883429+13379748+4120470)/1000</f>
        <v>31383.647</v>
      </c>
      <c r="D19" s="7">
        <f t="shared" si="0"/>
        <v>37032.70346</v>
      </c>
      <c r="E19" s="7">
        <f aca="true" t="shared" si="4" ref="E19:E40">D19</f>
        <v>37032.70346</v>
      </c>
      <c r="F19" s="7">
        <f aca="true" t="shared" si="5" ref="F19:F40">E19*0.995</f>
        <v>36847.539942699994</v>
      </c>
      <c r="G19" s="7">
        <f aca="true" t="shared" si="6" ref="G19:G40">F19</f>
        <v>36847.539942699994</v>
      </c>
      <c r="H19" s="7">
        <f>G19*1.018*0.03</f>
        <v>1125.3238698500577</v>
      </c>
      <c r="I19" s="1"/>
      <c r="J19" s="10"/>
      <c r="K19" s="1"/>
      <c r="L19" s="1"/>
      <c r="M19" s="1"/>
      <c r="N19" s="24"/>
      <c r="O19" s="11"/>
      <c r="P19" s="28"/>
      <c r="Q19" s="24"/>
      <c r="R19" s="26"/>
      <c r="S19" s="32"/>
      <c r="T19" s="37"/>
      <c r="U19" s="32"/>
      <c r="V19" s="32"/>
      <c r="W19" s="34"/>
      <c r="X19" s="34"/>
      <c r="Y19" s="34"/>
      <c r="Z19" s="38"/>
      <c r="AA19" s="38"/>
      <c r="AB19" s="31"/>
      <c r="AC19" s="6"/>
      <c r="AD19" s="8"/>
    </row>
    <row r="20" spans="1:30" ht="11.25" customHeight="1">
      <c r="A20" s="4">
        <v>11</v>
      </c>
      <c r="B20" s="14" t="s">
        <v>39</v>
      </c>
      <c r="C20" s="7">
        <f>6520364/1000</f>
        <v>6520.364</v>
      </c>
      <c r="D20" s="7">
        <f aca="true" t="shared" si="7" ref="D20:D40">C20*1.18</f>
        <v>7694.029519999999</v>
      </c>
      <c r="E20" s="7">
        <f t="shared" si="4"/>
        <v>7694.029519999999</v>
      </c>
      <c r="F20" s="7">
        <f t="shared" si="5"/>
        <v>7655.559372399999</v>
      </c>
      <c r="G20" s="7">
        <f t="shared" si="6"/>
        <v>7655.559372399999</v>
      </c>
      <c r="H20" s="7">
        <f>G20*1.018*0.03</f>
        <v>233.80078323309596</v>
      </c>
      <c r="I20" s="1"/>
      <c r="J20" s="10"/>
      <c r="K20" s="1"/>
      <c r="L20" s="1"/>
      <c r="M20" s="1"/>
      <c r="N20" s="24"/>
      <c r="O20" s="11"/>
      <c r="P20" s="28"/>
      <c r="Q20" s="24"/>
      <c r="R20" s="24"/>
      <c r="S20" s="24"/>
      <c r="T20" s="11"/>
      <c r="U20" s="24"/>
      <c r="V20" s="24"/>
      <c r="W20" s="24"/>
      <c r="X20" s="24"/>
      <c r="Y20" s="34"/>
      <c r="Z20" s="38"/>
      <c r="AA20" s="38"/>
      <c r="AB20" s="31"/>
      <c r="AC20" s="6"/>
      <c r="AD20" s="8"/>
    </row>
    <row r="21" spans="1:30" ht="14.25" customHeight="1">
      <c r="A21" s="4">
        <v>12</v>
      </c>
      <c r="B21" s="14" t="s">
        <v>40</v>
      </c>
      <c r="C21" s="7">
        <f>7062998/1000</f>
        <v>7062.998</v>
      </c>
      <c r="D21" s="7">
        <f t="shared" si="7"/>
        <v>8334.33764</v>
      </c>
      <c r="E21" s="7">
        <f t="shared" si="4"/>
        <v>8334.33764</v>
      </c>
      <c r="F21" s="7">
        <f t="shared" si="5"/>
        <v>8292.6659518</v>
      </c>
      <c r="G21" s="7">
        <f t="shared" si="6"/>
        <v>8292.6659518</v>
      </c>
      <c r="H21" s="7">
        <f>(5767.12+84.07)*1.018*0.03</f>
        <v>178.69534259999998</v>
      </c>
      <c r="I21" s="1"/>
      <c r="J21" s="10"/>
      <c r="K21" s="1"/>
      <c r="L21" s="1"/>
      <c r="M21" s="1"/>
      <c r="N21" s="24"/>
      <c r="O21" s="11"/>
      <c r="P21" s="28"/>
      <c r="Q21" s="24"/>
      <c r="R21" s="26"/>
      <c r="S21" s="24"/>
      <c r="T21" s="37"/>
      <c r="U21" s="32"/>
      <c r="V21" s="32"/>
      <c r="W21" s="34"/>
      <c r="X21" s="34"/>
      <c r="Y21" s="34"/>
      <c r="Z21" s="38"/>
      <c r="AA21" s="11"/>
      <c r="AB21" s="31"/>
      <c r="AC21" s="6"/>
      <c r="AD21" s="8"/>
    </row>
    <row r="22" spans="1:30" ht="12" customHeight="1">
      <c r="A22" s="4">
        <v>13</v>
      </c>
      <c r="B22" s="14" t="s">
        <v>41</v>
      </c>
      <c r="C22" s="7">
        <f>7020154/1000</f>
        <v>7020.154</v>
      </c>
      <c r="D22" s="7">
        <f t="shared" si="7"/>
        <v>8283.78172</v>
      </c>
      <c r="E22" s="7">
        <f t="shared" si="4"/>
        <v>8283.78172</v>
      </c>
      <c r="F22" s="7">
        <f t="shared" si="5"/>
        <v>8242.3628114</v>
      </c>
      <c r="G22" s="7">
        <f t="shared" si="6"/>
        <v>8242.3628114</v>
      </c>
      <c r="H22" s="7">
        <f>G22*1.018*0.03</f>
        <v>251.721760260156</v>
      </c>
      <c r="I22" s="1"/>
      <c r="J22" s="10"/>
      <c r="K22" s="1"/>
      <c r="L22" s="1"/>
      <c r="M22" s="1"/>
      <c r="N22" s="24"/>
      <c r="O22" s="11"/>
      <c r="P22" s="28"/>
      <c r="Q22" s="24"/>
      <c r="R22" s="24"/>
      <c r="S22" s="39"/>
      <c r="T22" s="32"/>
      <c r="U22" s="37"/>
      <c r="V22" s="32"/>
      <c r="W22" s="34"/>
      <c r="X22" s="34"/>
      <c r="Y22" s="24"/>
      <c r="Z22" s="11"/>
      <c r="AA22" s="11"/>
      <c r="AB22" s="31"/>
      <c r="AC22" s="6"/>
      <c r="AD22" s="8"/>
    </row>
    <row r="23" spans="1:30" ht="13.5" customHeight="1">
      <c r="A23" s="4">
        <v>14</v>
      </c>
      <c r="B23" s="14" t="s">
        <v>42</v>
      </c>
      <c r="C23" s="7">
        <f>11024312/1000</f>
        <v>11024.312</v>
      </c>
      <c r="D23" s="7">
        <f t="shared" si="7"/>
        <v>13008.68816</v>
      </c>
      <c r="E23" s="7">
        <f t="shared" si="4"/>
        <v>13008.68816</v>
      </c>
      <c r="F23" s="7">
        <f t="shared" si="5"/>
        <v>12943.6447192</v>
      </c>
      <c r="G23" s="7">
        <f t="shared" si="6"/>
        <v>12943.6447192</v>
      </c>
      <c r="H23" s="7">
        <f>7693.79*1.018*0.03</f>
        <v>234.9683466</v>
      </c>
      <c r="I23" s="1"/>
      <c r="J23" s="10"/>
      <c r="K23" s="1"/>
      <c r="L23" s="1"/>
      <c r="M23" s="1"/>
      <c r="N23" s="24"/>
      <c r="O23" s="11"/>
      <c r="P23" s="28"/>
      <c r="Q23" s="24"/>
      <c r="R23" s="24"/>
      <c r="S23" s="24"/>
      <c r="T23" s="37"/>
      <c r="U23" s="32"/>
      <c r="V23" s="32"/>
      <c r="W23" s="34"/>
      <c r="X23" s="34"/>
      <c r="Y23" s="34"/>
      <c r="Z23" s="38"/>
      <c r="AA23" s="11"/>
      <c r="AB23" s="31"/>
      <c r="AC23" s="6"/>
      <c r="AD23" s="8"/>
    </row>
    <row r="24" spans="1:30" ht="14.25" customHeight="1">
      <c r="A24" s="4">
        <v>15</v>
      </c>
      <c r="B24" s="14" t="s">
        <v>43</v>
      </c>
      <c r="C24" s="7">
        <f>3444721/1000</f>
        <v>3444.721</v>
      </c>
      <c r="D24" s="7">
        <f t="shared" si="7"/>
        <v>4064.77078</v>
      </c>
      <c r="E24" s="7">
        <f t="shared" si="4"/>
        <v>4064.77078</v>
      </c>
      <c r="F24" s="7">
        <f t="shared" si="5"/>
        <v>4044.4469261</v>
      </c>
      <c r="G24" s="7">
        <f t="shared" si="6"/>
        <v>4044.4469261</v>
      </c>
      <c r="H24" s="7">
        <f>(1312.02+1903.82)*1.018*0.03</f>
        <v>98.2117536</v>
      </c>
      <c r="I24" s="1"/>
      <c r="J24" s="10"/>
      <c r="K24" s="1"/>
      <c r="L24" s="1"/>
      <c r="M24" s="1"/>
      <c r="N24" s="24"/>
      <c r="O24" s="11"/>
      <c r="P24" s="28"/>
      <c r="Q24" s="24"/>
      <c r="R24" s="24"/>
      <c r="S24" s="32"/>
      <c r="T24" s="11"/>
      <c r="U24" s="32"/>
      <c r="V24" s="24"/>
      <c r="W24" s="24"/>
      <c r="X24" s="24"/>
      <c r="Y24" s="24"/>
      <c r="Z24" s="11"/>
      <c r="AA24" s="11"/>
      <c r="AB24" s="31"/>
      <c r="AC24" s="6"/>
      <c r="AD24" s="8"/>
    </row>
    <row r="25" spans="1:30" ht="14.25" customHeight="1">
      <c r="A25" s="4">
        <v>16</v>
      </c>
      <c r="B25" s="14" t="s">
        <v>44</v>
      </c>
      <c r="C25" s="7">
        <f>2973115/1000</f>
        <v>2973.115</v>
      </c>
      <c r="D25" s="7">
        <f t="shared" si="7"/>
        <v>3508.2756999999997</v>
      </c>
      <c r="E25" s="7">
        <f t="shared" si="4"/>
        <v>3508.2756999999997</v>
      </c>
      <c r="F25" s="7">
        <f t="shared" si="5"/>
        <v>3490.7343214999996</v>
      </c>
      <c r="G25" s="7">
        <f t="shared" si="6"/>
        <v>3490.7343214999996</v>
      </c>
      <c r="H25" s="7">
        <f>G25*1.018*0.03</f>
        <v>106.60702617860998</v>
      </c>
      <c r="I25" s="1"/>
      <c r="J25" s="10"/>
      <c r="K25" s="1"/>
      <c r="L25" s="1"/>
      <c r="M25" s="1"/>
      <c r="N25" s="24"/>
      <c r="O25" s="11"/>
      <c r="P25" s="28"/>
      <c r="Q25" s="24"/>
      <c r="R25" s="24"/>
      <c r="S25" s="24"/>
      <c r="T25" s="11"/>
      <c r="U25" s="24"/>
      <c r="V25" s="32"/>
      <c r="W25" s="24"/>
      <c r="X25" s="24"/>
      <c r="Y25" s="34"/>
      <c r="Z25" s="38"/>
      <c r="AA25" s="11"/>
      <c r="AB25" s="31"/>
      <c r="AC25" s="6"/>
      <c r="AD25" s="8"/>
    </row>
    <row r="26" spans="1:30" ht="26.25" customHeight="1">
      <c r="A26" s="4">
        <v>17</v>
      </c>
      <c r="B26" s="14" t="s">
        <v>45</v>
      </c>
      <c r="C26" s="7">
        <f>(7632810+10587939)/1000</f>
        <v>18220.749</v>
      </c>
      <c r="D26" s="7">
        <f t="shared" si="7"/>
        <v>21500.483819999998</v>
      </c>
      <c r="E26" s="7">
        <f t="shared" si="4"/>
        <v>21500.483819999998</v>
      </c>
      <c r="F26" s="7">
        <f t="shared" si="5"/>
        <v>21392.981400899997</v>
      </c>
      <c r="G26" s="7">
        <f t="shared" si="6"/>
        <v>21392.981400899997</v>
      </c>
      <c r="H26" s="7">
        <f>(7324.39+10587.94)*1.018*0.03</f>
        <v>547.0425582</v>
      </c>
      <c r="I26" s="1"/>
      <c r="J26" s="10"/>
      <c r="K26" s="1"/>
      <c r="L26" s="1"/>
      <c r="M26" s="1"/>
      <c r="N26" s="24"/>
      <c r="O26" s="11"/>
      <c r="P26" s="28"/>
      <c r="Q26" s="24"/>
      <c r="R26" s="24"/>
      <c r="S26" s="32"/>
      <c r="T26" s="37"/>
      <c r="U26" s="32"/>
      <c r="V26" s="32"/>
      <c r="W26" s="34"/>
      <c r="X26" s="34"/>
      <c r="Y26" s="34"/>
      <c r="Z26" s="38"/>
      <c r="AA26" s="38"/>
      <c r="AB26" s="31"/>
      <c r="AC26" s="6"/>
      <c r="AD26" s="8"/>
    </row>
    <row r="27" spans="1:30" ht="14.25" customHeight="1">
      <c r="A27" s="4">
        <v>18</v>
      </c>
      <c r="B27" s="14" t="s">
        <v>46</v>
      </c>
      <c r="C27" s="7">
        <v>3799.052</v>
      </c>
      <c r="D27" s="7">
        <f t="shared" si="7"/>
        <v>4482.88136</v>
      </c>
      <c r="E27" s="7">
        <f t="shared" si="4"/>
        <v>4482.88136</v>
      </c>
      <c r="F27" s="7">
        <f t="shared" si="5"/>
        <v>4460.466953200001</v>
      </c>
      <c r="G27" s="7">
        <f t="shared" si="6"/>
        <v>4460.466953200001</v>
      </c>
      <c r="H27" s="7">
        <f>(G27-2998.408*1.18*0.995)*1.018*0.03</f>
        <v>28.70870311701603</v>
      </c>
      <c r="I27" s="1"/>
      <c r="J27" s="10"/>
      <c r="K27" s="1"/>
      <c r="L27" s="1"/>
      <c r="M27" s="1"/>
      <c r="N27" s="24"/>
      <c r="O27" s="11"/>
      <c r="P27" s="28"/>
      <c r="Q27" s="24"/>
      <c r="R27" s="24"/>
      <c r="S27" s="24"/>
      <c r="T27" s="11"/>
      <c r="U27" s="24"/>
      <c r="V27" s="24"/>
      <c r="W27" s="24"/>
      <c r="X27" s="24"/>
      <c r="Y27" s="24"/>
      <c r="Z27" s="11"/>
      <c r="AA27" s="38"/>
      <c r="AB27" s="31"/>
      <c r="AC27" s="6"/>
      <c r="AD27" s="8"/>
    </row>
    <row r="28" spans="1:30" ht="15.75" customHeight="1">
      <c r="A28" s="4">
        <v>19</v>
      </c>
      <c r="B28" s="14" t="s">
        <v>47</v>
      </c>
      <c r="C28" s="7">
        <f>287599/1000</f>
        <v>287.599</v>
      </c>
      <c r="D28" s="7">
        <f t="shared" si="7"/>
        <v>339.36681999999996</v>
      </c>
      <c r="E28" s="7">
        <f t="shared" si="4"/>
        <v>339.36681999999996</v>
      </c>
      <c r="F28" s="7">
        <f t="shared" si="5"/>
        <v>337.6699859</v>
      </c>
      <c r="G28" s="7">
        <f t="shared" si="6"/>
        <v>337.6699859</v>
      </c>
      <c r="H28" s="7">
        <f>G28*1.018*0.03</f>
        <v>10.312441369385999</v>
      </c>
      <c r="I28" s="1"/>
      <c r="J28" s="10"/>
      <c r="K28" s="1"/>
      <c r="L28" s="1"/>
      <c r="M28" s="1"/>
      <c r="N28" s="24"/>
      <c r="O28" s="11"/>
      <c r="P28" s="28"/>
      <c r="Q28" s="24"/>
      <c r="R28" s="24"/>
      <c r="S28" s="24"/>
      <c r="T28" s="11"/>
      <c r="U28" s="24"/>
      <c r="V28" s="24"/>
      <c r="W28" s="24"/>
      <c r="X28" s="34"/>
      <c r="Y28" s="34"/>
      <c r="Z28" s="11"/>
      <c r="AA28" s="11"/>
      <c r="AB28" s="31"/>
      <c r="AC28" s="6"/>
      <c r="AD28" s="8"/>
    </row>
    <row r="29" spans="1:30" ht="13.5" customHeight="1">
      <c r="A29" s="4">
        <v>20</v>
      </c>
      <c r="B29" s="14" t="s">
        <v>18</v>
      </c>
      <c r="C29" s="7">
        <f>3162666/1000</f>
        <v>3162.666</v>
      </c>
      <c r="D29" s="7">
        <f t="shared" si="7"/>
        <v>3731.94588</v>
      </c>
      <c r="E29" s="7">
        <f t="shared" si="4"/>
        <v>3731.94588</v>
      </c>
      <c r="F29" s="7">
        <f t="shared" si="5"/>
        <v>3713.2861506000004</v>
      </c>
      <c r="G29" s="7">
        <f t="shared" si="6"/>
        <v>3713.2861506000004</v>
      </c>
      <c r="H29" s="7">
        <f>2949.87*1.018*0.03</f>
        <v>90.08902979999999</v>
      </c>
      <c r="I29" s="1"/>
      <c r="J29" s="10"/>
      <c r="K29" s="1"/>
      <c r="L29" s="1"/>
      <c r="M29" s="1"/>
      <c r="N29" s="24"/>
      <c r="O29" s="11"/>
      <c r="P29" s="28"/>
      <c r="Q29" s="24"/>
      <c r="R29" s="24"/>
      <c r="S29" s="24"/>
      <c r="T29" s="11"/>
      <c r="U29" s="24"/>
      <c r="V29" s="24"/>
      <c r="W29" s="24"/>
      <c r="X29" s="24"/>
      <c r="Y29" s="34"/>
      <c r="Z29" s="38"/>
      <c r="AA29" s="11"/>
      <c r="AB29" s="31"/>
      <c r="AC29" s="6"/>
      <c r="AD29" s="8"/>
    </row>
    <row r="30" spans="1:30" ht="12.75" customHeight="1">
      <c r="A30" s="4">
        <v>21</v>
      </c>
      <c r="B30" s="14" t="s">
        <v>19</v>
      </c>
      <c r="C30" s="7">
        <v>1289.65</v>
      </c>
      <c r="D30" s="7">
        <f t="shared" si="7"/>
        <v>1521.787</v>
      </c>
      <c r="E30" s="7">
        <f t="shared" si="4"/>
        <v>1521.787</v>
      </c>
      <c r="F30" s="7">
        <f t="shared" si="5"/>
        <v>1514.178065</v>
      </c>
      <c r="G30" s="7">
        <f t="shared" si="6"/>
        <v>1514.178065</v>
      </c>
      <c r="H30" s="7">
        <f>(199.09+1066.81)*1.018*0.03</f>
        <v>38.660585999999995</v>
      </c>
      <c r="I30" s="1"/>
      <c r="J30" s="1"/>
      <c r="K30" s="1"/>
      <c r="L30" s="1"/>
      <c r="M30" s="1"/>
      <c r="N30" s="25"/>
      <c r="O30" s="24"/>
      <c r="P30" s="24"/>
      <c r="Q30" s="24"/>
      <c r="R30" s="24"/>
      <c r="S30" s="32"/>
      <c r="T30" s="24"/>
      <c r="U30" s="24"/>
      <c r="V30" s="24"/>
      <c r="W30" s="24"/>
      <c r="X30" s="24"/>
      <c r="Y30" s="34"/>
      <c r="AA30" s="11"/>
      <c r="AB30" s="31"/>
      <c r="AC30" s="6"/>
      <c r="AD30" s="8"/>
    </row>
    <row r="31" spans="1:30" ht="12.75" customHeight="1">
      <c r="A31" s="4">
        <v>22</v>
      </c>
      <c r="B31" s="14" t="s">
        <v>20</v>
      </c>
      <c r="C31" s="7">
        <v>663.37</v>
      </c>
      <c r="D31" s="7">
        <f t="shared" si="7"/>
        <v>782.7765999999999</v>
      </c>
      <c r="E31" s="7">
        <f t="shared" si="4"/>
        <v>782.7765999999999</v>
      </c>
      <c r="F31" s="7">
        <f t="shared" si="5"/>
        <v>778.8627169999999</v>
      </c>
      <c r="G31" s="7">
        <f t="shared" si="6"/>
        <v>778.8627169999999</v>
      </c>
      <c r="H31" s="7">
        <f>G31*1.018*0.03</f>
        <v>23.786467377179996</v>
      </c>
      <c r="I31" s="1"/>
      <c r="J31" s="1"/>
      <c r="K31" s="1"/>
      <c r="L31" s="1"/>
      <c r="M31" s="1"/>
      <c r="N31" s="25"/>
      <c r="O31" s="24"/>
      <c r="P31" s="24"/>
      <c r="Q31" s="24"/>
      <c r="R31" s="24"/>
      <c r="S31" s="24"/>
      <c r="T31" s="32"/>
      <c r="U31" s="24"/>
      <c r="V31" s="24"/>
      <c r="W31" s="24"/>
      <c r="X31" s="24"/>
      <c r="Y31" s="5"/>
      <c r="Z31" s="11"/>
      <c r="AA31" s="11"/>
      <c r="AB31" s="31"/>
      <c r="AC31" s="6"/>
      <c r="AD31" s="8"/>
    </row>
    <row r="32" spans="1:30" ht="12.75" customHeight="1">
      <c r="A32" s="4">
        <v>23</v>
      </c>
      <c r="B32" s="14" t="s">
        <v>21</v>
      </c>
      <c r="C32" s="7">
        <v>2797.26</v>
      </c>
      <c r="D32" s="7">
        <f t="shared" si="7"/>
        <v>3300.7668</v>
      </c>
      <c r="E32" s="7">
        <f t="shared" si="4"/>
        <v>3300.7668</v>
      </c>
      <c r="F32" s="7">
        <f t="shared" si="5"/>
        <v>3284.262966</v>
      </c>
      <c r="G32" s="7">
        <f t="shared" si="6"/>
        <v>3284.262966</v>
      </c>
      <c r="H32" s="7">
        <f>(1125.58+1662.12)*1.018*0.03</f>
        <v>85.136358</v>
      </c>
      <c r="I32" s="1"/>
      <c r="J32" s="1"/>
      <c r="K32" s="1"/>
      <c r="L32" s="1"/>
      <c r="M32" s="1"/>
      <c r="N32" s="25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38"/>
      <c r="Z32" s="38"/>
      <c r="AB32" s="31"/>
      <c r="AC32" s="6"/>
      <c r="AD32" s="8"/>
    </row>
    <row r="33" spans="1:30" ht="15" customHeight="1">
      <c r="A33" s="4">
        <v>24</v>
      </c>
      <c r="B33" s="14" t="s">
        <v>22</v>
      </c>
      <c r="C33" s="7">
        <v>3297.5</v>
      </c>
      <c r="D33" s="7">
        <f t="shared" si="7"/>
        <v>3891.0499999999997</v>
      </c>
      <c r="E33" s="7">
        <f t="shared" si="4"/>
        <v>3891.0499999999997</v>
      </c>
      <c r="F33" s="7">
        <f t="shared" si="5"/>
        <v>3871.5947499999997</v>
      </c>
      <c r="G33" s="7">
        <f t="shared" si="6"/>
        <v>3871.5947499999997</v>
      </c>
      <c r="H33" s="7">
        <f>(596.43+16.13)*1.018*0.03</f>
        <v>18.707582399999996</v>
      </c>
      <c r="I33" s="1"/>
      <c r="J33" s="1"/>
      <c r="K33" s="1"/>
      <c r="L33" s="1"/>
      <c r="M33" s="16"/>
      <c r="N33" s="25"/>
      <c r="O33" s="24"/>
      <c r="P33" s="24"/>
      <c r="Q33" s="26"/>
      <c r="R33" s="24"/>
      <c r="S33" s="32"/>
      <c r="T33" s="24"/>
      <c r="U33" s="24"/>
      <c r="V33" s="24"/>
      <c r="W33" s="24"/>
      <c r="X33" s="24"/>
      <c r="Y33" s="34"/>
      <c r="Z33" s="11"/>
      <c r="AA33" s="11"/>
      <c r="AB33" s="31"/>
      <c r="AC33" s="6"/>
      <c r="AD33" s="8"/>
    </row>
    <row r="34" spans="1:30" ht="12.75" customHeight="1">
      <c r="A34" s="4">
        <v>25</v>
      </c>
      <c r="B34" s="14" t="s">
        <v>23</v>
      </c>
      <c r="C34" s="7">
        <v>189.66</v>
      </c>
      <c r="D34" s="7">
        <f t="shared" si="7"/>
        <v>223.79879999999997</v>
      </c>
      <c r="E34" s="7">
        <f t="shared" si="4"/>
        <v>223.79879999999997</v>
      </c>
      <c r="F34" s="7">
        <f t="shared" si="5"/>
        <v>222.67980599999996</v>
      </c>
      <c r="G34" s="7">
        <f t="shared" si="6"/>
        <v>222.67980599999996</v>
      </c>
      <c r="H34" s="7">
        <f>G34*1.018*0.03</f>
        <v>6.8006412752399985</v>
      </c>
      <c r="I34" s="1"/>
      <c r="J34" s="1"/>
      <c r="K34" s="1"/>
      <c r="L34" s="1"/>
      <c r="M34" s="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38"/>
      <c r="AA34" s="11"/>
      <c r="AB34" s="31"/>
      <c r="AC34" s="6"/>
      <c r="AD34" s="8"/>
    </row>
    <row r="35" spans="1:30" ht="13.5" customHeight="1">
      <c r="A35" s="4">
        <v>26</v>
      </c>
      <c r="B35" s="14" t="s">
        <v>24</v>
      </c>
      <c r="C35" s="7">
        <v>2035.32</v>
      </c>
      <c r="D35" s="7">
        <f t="shared" si="7"/>
        <v>2401.6776</v>
      </c>
      <c r="E35" s="7">
        <f t="shared" si="4"/>
        <v>2401.6776</v>
      </c>
      <c r="F35" s="7">
        <f t="shared" si="5"/>
        <v>2389.669212</v>
      </c>
      <c r="G35" s="7">
        <f t="shared" si="6"/>
        <v>2389.669212</v>
      </c>
      <c r="H35" s="7">
        <f aca="true" t="shared" si="8" ref="H35:H40">G35*1.018*0.03</f>
        <v>72.98049773447998</v>
      </c>
      <c r="I35" s="1"/>
      <c r="J35" s="1"/>
      <c r="K35" s="1"/>
      <c r="L35" s="1"/>
      <c r="M35" s="1"/>
      <c r="N35" s="25"/>
      <c r="O35" s="25"/>
      <c r="P35" s="26"/>
      <c r="Q35" s="26"/>
      <c r="R35" s="24"/>
      <c r="S35" s="24"/>
      <c r="T35" s="24"/>
      <c r="U35" s="24"/>
      <c r="V35" s="24"/>
      <c r="W35" s="24"/>
      <c r="X35" s="24"/>
      <c r="Y35" s="24"/>
      <c r="Z35" s="11"/>
      <c r="AA35" s="11"/>
      <c r="AB35" s="31"/>
      <c r="AC35" s="6"/>
      <c r="AD35" s="8"/>
    </row>
    <row r="36" spans="1:30" ht="13.5" customHeight="1">
      <c r="A36" s="4">
        <v>27</v>
      </c>
      <c r="B36" s="14" t="s">
        <v>25</v>
      </c>
      <c r="C36" s="7">
        <v>1288.9</v>
      </c>
      <c r="D36" s="7">
        <f t="shared" si="7"/>
        <v>1520.902</v>
      </c>
      <c r="E36" s="7">
        <f t="shared" si="4"/>
        <v>1520.902</v>
      </c>
      <c r="F36" s="7">
        <f t="shared" si="5"/>
        <v>1513.29749</v>
      </c>
      <c r="G36" s="7">
        <f t="shared" si="6"/>
        <v>1513.29749</v>
      </c>
      <c r="H36" s="7">
        <f t="shared" si="8"/>
        <v>46.216105344599995</v>
      </c>
      <c r="I36" s="1"/>
      <c r="J36" s="1"/>
      <c r="K36" s="1"/>
      <c r="L36" s="1"/>
      <c r="M36" s="1"/>
      <c r="N36" s="25"/>
      <c r="O36" s="25"/>
      <c r="P36" s="26"/>
      <c r="Q36" s="26"/>
      <c r="R36" s="24"/>
      <c r="S36" s="24"/>
      <c r="T36" s="24"/>
      <c r="U36" s="24"/>
      <c r="V36" s="24"/>
      <c r="W36" s="24"/>
      <c r="X36" s="24"/>
      <c r="Y36" s="24"/>
      <c r="Z36" s="25"/>
      <c r="AA36" s="25"/>
      <c r="AB36" s="31"/>
      <c r="AC36" s="6"/>
      <c r="AD36" s="8"/>
    </row>
    <row r="37" spans="1:30" ht="25.5" customHeight="1">
      <c r="A37" s="4">
        <v>28</v>
      </c>
      <c r="B37" s="14" t="s">
        <v>26</v>
      </c>
      <c r="C37" s="7">
        <v>221.74</v>
      </c>
      <c r="D37" s="7">
        <f t="shared" si="7"/>
        <v>261.65319999999997</v>
      </c>
      <c r="E37" s="7">
        <f t="shared" si="4"/>
        <v>261.65319999999997</v>
      </c>
      <c r="F37" s="7">
        <f t="shared" si="5"/>
        <v>260.34493399999997</v>
      </c>
      <c r="G37" s="7">
        <f t="shared" si="6"/>
        <v>260.34493399999997</v>
      </c>
      <c r="H37" s="7">
        <f t="shared" si="8"/>
        <v>7.950934284359999</v>
      </c>
      <c r="I37" s="1"/>
      <c r="J37" s="1"/>
      <c r="K37" s="1"/>
      <c r="L37" s="1"/>
      <c r="M37" s="1"/>
      <c r="N37" s="25"/>
      <c r="O37" s="25"/>
      <c r="P37" s="26"/>
      <c r="Q37" s="26"/>
      <c r="R37" s="24"/>
      <c r="S37" s="24"/>
      <c r="T37" s="24"/>
      <c r="U37" s="24"/>
      <c r="V37" s="24"/>
      <c r="W37" s="24"/>
      <c r="X37" s="24"/>
      <c r="Y37" s="24"/>
      <c r="Z37" s="25"/>
      <c r="AA37" s="25"/>
      <c r="AB37" s="31"/>
      <c r="AC37" s="6"/>
      <c r="AD37" s="8"/>
    </row>
    <row r="38" spans="1:30" ht="12.75" customHeight="1">
      <c r="A38" s="4">
        <v>29</v>
      </c>
      <c r="B38" s="14" t="s">
        <v>27</v>
      </c>
      <c r="C38" s="7">
        <v>20284.39</v>
      </c>
      <c r="D38" s="7">
        <f t="shared" si="7"/>
        <v>23935.580199999997</v>
      </c>
      <c r="E38" s="7">
        <f t="shared" si="4"/>
        <v>23935.580199999997</v>
      </c>
      <c r="F38" s="7">
        <f t="shared" si="5"/>
        <v>23815.902298999998</v>
      </c>
      <c r="G38" s="7">
        <f t="shared" si="6"/>
        <v>23815.902298999998</v>
      </c>
      <c r="H38" s="7">
        <f t="shared" si="8"/>
        <v>727.33765621146</v>
      </c>
      <c r="I38" s="1"/>
      <c r="J38" s="1"/>
      <c r="K38" s="1"/>
      <c r="L38" s="1"/>
      <c r="M38" s="1"/>
      <c r="N38" s="25"/>
      <c r="O38" s="25"/>
      <c r="P38" s="24"/>
      <c r="Q38" s="26"/>
      <c r="R38" s="26"/>
      <c r="S38" s="32"/>
      <c r="T38" s="32"/>
      <c r="U38" s="24"/>
      <c r="V38" s="24"/>
      <c r="W38" s="24"/>
      <c r="X38" s="24"/>
      <c r="Y38" s="24"/>
      <c r="Z38" s="25"/>
      <c r="AA38" s="25"/>
      <c r="AB38" s="31"/>
      <c r="AC38" s="6"/>
      <c r="AD38" s="8"/>
    </row>
    <row r="39" spans="1:30" ht="14.25" customHeight="1">
      <c r="A39" s="4">
        <v>30</v>
      </c>
      <c r="B39" s="14" t="s">
        <v>28</v>
      </c>
      <c r="C39" s="7">
        <f>8502.82</f>
        <v>8502.82</v>
      </c>
      <c r="D39" s="7">
        <f t="shared" si="7"/>
        <v>10033.327599999999</v>
      </c>
      <c r="E39" s="7">
        <f t="shared" si="4"/>
        <v>10033.327599999999</v>
      </c>
      <c r="F39" s="7">
        <f t="shared" si="5"/>
        <v>9983.160961999998</v>
      </c>
      <c r="G39" s="7">
        <f t="shared" si="6"/>
        <v>9983.160961999998</v>
      </c>
      <c r="H39" s="7">
        <f t="shared" si="8"/>
        <v>304.88573577947994</v>
      </c>
      <c r="I39" s="1"/>
      <c r="J39" s="16"/>
      <c r="K39" s="1"/>
      <c r="L39" s="1"/>
      <c r="M39" s="1"/>
      <c r="N39" s="24"/>
      <c r="O39" s="24"/>
      <c r="P39" s="24"/>
      <c r="Q39" s="26"/>
      <c r="R39" s="26"/>
      <c r="S39" s="32"/>
      <c r="T39" s="32"/>
      <c r="U39" s="24"/>
      <c r="V39" s="24"/>
      <c r="W39" s="24"/>
      <c r="X39" s="24"/>
      <c r="Y39" s="24"/>
      <c r="Z39" s="25"/>
      <c r="AA39" s="25"/>
      <c r="AB39" s="31"/>
      <c r="AC39" s="6"/>
      <c r="AD39" s="8"/>
    </row>
    <row r="40" spans="1:30" ht="39.75" customHeight="1">
      <c r="A40" s="4">
        <v>31</v>
      </c>
      <c r="B40" s="14" t="s">
        <v>29</v>
      </c>
      <c r="C40" s="7">
        <f>(5738.66+8.27+2183.32+1301.68+3102.69+1591.61+263.84+4750.75)</f>
        <v>18940.82</v>
      </c>
      <c r="D40" s="7">
        <f t="shared" si="7"/>
        <v>22350.167599999997</v>
      </c>
      <c r="E40" s="7">
        <f t="shared" si="4"/>
        <v>22350.167599999997</v>
      </c>
      <c r="F40" s="7">
        <f t="shared" si="5"/>
        <v>22238.416761999997</v>
      </c>
      <c r="G40" s="7">
        <f t="shared" si="6"/>
        <v>22238.416761999997</v>
      </c>
      <c r="H40" s="7">
        <f t="shared" si="8"/>
        <v>679.1612479114799</v>
      </c>
      <c r="I40" s="1"/>
      <c r="J40" s="1"/>
      <c r="K40" s="1"/>
      <c r="L40" s="1"/>
      <c r="M40" s="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4"/>
      <c r="Y40" s="34"/>
      <c r="Z40" s="35"/>
      <c r="AA40" s="35"/>
      <c r="AB40" s="31"/>
      <c r="AC40" s="6"/>
      <c r="AD40" s="8"/>
    </row>
    <row r="41" spans="1:30" ht="13.5" customHeight="1">
      <c r="A41" s="4">
        <v>32</v>
      </c>
      <c r="B41" s="14" t="s">
        <v>5</v>
      </c>
      <c r="C41" s="7">
        <v>4526.55</v>
      </c>
      <c r="D41" s="7">
        <f>C41*1.18</f>
        <v>5341.329</v>
      </c>
      <c r="E41" s="7">
        <f>D41</f>
        <v>5341.329</v>
      </c>
      <c r="F41" s="7">
        <f>E41*0.995</f>
        <v>5314.6223549999995</v>
      </c>
      <c r="G41" s="7">
        <f>F41</f>
        <v>5314.6223549999995</v>
      </c>
      <c r="H41" s="7"/>
      <c r="I41" s="1"/>
      <c r="J41" s="1"/>
      <c r="K41" s="1"/>
      <c r="L41" s="1"/>
      <c r="M41" s="1"/>
      <c r="N41" s="24"/>
      <c r="O41" s="26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35"/>
      <c r="AB41" s="31"/>
      <c r="AC41" s="6"/>
      <c r="AD41" s="8"/>
    </row>
    <row r="42" spans="1:30" s="9" customFormat="1" ht="26.25" customHeight="1">
      <c r="A42" s="4">
        <v>33</v>
      </c>
      <c r="B42" s="14" t="s">
        <v>10</v>
      </c>
      <c r="C42" s="7">
        <v>68.79</v>
      </c>
      <c r="D42" s="7">
        <f>C42*1.18</f>
        <v>81.1722</v>
      </c>
      <c r="E42" s="7">
        <f>D42</f>
        <v>81.1722</v>
      </c>
      <c r="F42" s="7">
        <f>E42*0.995</f>
        <v>80.766339</v>
      </c>
      <c r="G42" s="7">
        <f>F42</f>
        <v>80.766339</v>
      </c>
      <c r="H42" s="7">
        <v>0</v>
      </c>
      <c r="I42" s="1"/>
      <c r="J42" s="1"/>
      <c r="K42" s="1"/>
      <c r="L42" s="1"/>
      <c r="M42" s="1"/>
      <c r="N42" s="24"/>
      <c r="O42" s="24"/>
      <c r="P42" s="24"/>
      <c r="Q42" s="24"/>
      <c r="R42" s="25"/>
      <c r="S42" s="25"/>
      <c r="T42" s="24"/>
      <c r="U42" s="24"/>
      <c r="V42" s="24"/>
      <c r="W42" s="24"/>
      <c r="X42" s="24"/>
      <c r="Y42" s="24"/>
      <c r="Z42" s="24"/>
      <c r="AA42" s="40"/>
      <c r="AB42" s="31"/>
      <c r="AC42" s="6"/>
      <c r="AD42" s="8"/>
    </row>
    <row r="43" spans="1:21" ht="26.25" customHeight="1">
      <c r="A43" s="3"/>
      <c r="M43" s="22"/>
      <c r="R43" s="23"/>
      <c r="U43" s="22"/>
    </row>
    <row r="44" spans="2:19" ht="26.25" customHeight="1">
      <c r="B44" s="13"/>
      <c r="M44" s="23"/>
      <c r="Q44" s="21"/>
      <c r="R44" s="22"/>
      <c r="S44" s="23"/>
    </row>
    <row r="45" spans="2:22" ht="26.25" customHeight="1">
      <c r="B45" s="13"/>
      <c r="L45" s="23"/>
      <c r="P45" s="22"/>
      <c r="Q45" s="21"/>
      <c r="R45" s="22"/>
      <c r="S45" s="23"/>
      <c r="V45" s="22"/>
    </row>
    <row r="46" spans="2:21" ht="26.25" customHeight="1">
      <c r="B46" s="13"/>
      <c r="L46" s="23"/>
      <c r="O46" s="22"/>
      <c r="Q46" s="21"/>
      <c r="U46" s="22"/>
    </row>
    <row r="47" spans="2:17" ht="26.25" customHeight="1">
      <c r="B47" s="13"/>
      <c r="N47" s="22"/>
      <c r="Q47" s="22"/>
    </row>
    <row r="48" spans="10:11" ht="26.25" customHeight="1">
      <c r="J48" s="22"/>
      <c r="K48" s="21"/>
    </row>
    <row r="51" ht="26.25" customHeight="1">
      <c r="S51" s="23"/>
    </row>
    <row r="54" ht="26.25" customHeight="1">
      <c r="V54" s="23"/>
    </row>
  </sheetData>
  <sheetProtection/>
  <mergeCells count="20">
    <mergeCell ref="G8:G9"/>
    <mergeCell ref="H8:H9"/>
    <mergeCell ref="I8:I9"/>
    <mergeCell ref="C8:C9"/>
    <mergeCell ref="D8:D9"/>
    <mergeCell ref="E8:E9"/>
    <mergeCell ref="F8:F9"/>
    <mergeCell ref="B8:B9"/>
    <mergeCell ref="W8:AA8"/>
    <mergeCell ref="A5:AA5"/>
    <mergeCell ref="AB8:AB9"/>
    <mergeCell ref="K8:V8"/>
    <mergeCell ref="A6:AB6"/>
    <mergeCell ref="A8:A9"/>
    <mergeCell ref="A2:F2"/>
    <mergeCell ref="Q2:AA2"/>
    <mergeCell ref="A3:F3"/>
    <mergeCell ref="Q3:AA3"/>
    <mergeCell ref="A4:F4"/>
    <mergeCell ref="Q4:AA4"/>
  </mergeCells>
  <printOptions/>
  <pageMargins left="0.31496062992125984" right="0.2362204724409449" top="0.36" bottom="0.31496062992125984" header="0.1968503937007874" footer="0.31496062992125984"/>
  <pageSetup fitToHeight="2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2012-09-17T09:01:23Z</cp:lastPrinted>
  <dcterms:created xsi:type="dcterms:W3CDTF">2011-11-10T07:15:09Z</dcterms:created>
  <dcterms:modified xsi:type="dcterms:W3CDTF">2012-09-19T05:14:47Z</dcterms:modified>
  <cp:category/>
  <cp:version/>
  <cp:contentType/>
  <cp:contentStatus/>
</cp:coreProperties>
</file>